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drawings/drawing3.xml" ContentType="application/vnd.openxmlformats-officedocument.drawing+xml"/>
  <Override PartName="/xl/ink/ink4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\NETlap\2020-WordPress\lakasfelujitas-auracolor.hu\"/>
    </mc:Choice>
  </mc:AlternateContent>
  <bookViews>
    <workbookView xWindow="0" yWindow="0" windowWidth="19200" windowHeight="7740" tabRatio="614" activeTab="1"/>
  </bookViews>
  <sheets>
    <sheet name="Összesítés" sheetId="1" r:id="rId1"/>
    <sheet name="Díj" sheetId="2" r:id="rId2"/>
    <sheet name="Anyag" sheetId="3" r:id="rId3"/>
  </sheets>
  <definedNames>
    <definedName name="_xlnm.Print_Area" localSheetId="2">Anyag!$A$1:$F$211</definedName>
    <definedName name="_xlnm.Print_Area" localSheetId="1">Díj!$A$1:$I$168</definedName>
    <definedName name="_xlnm.Print_Area" localSheetId="0">Összesítés!$A$1:$G$29</definedName>
  </definedNames>
  <calcPr calcId="152511"/>
</workbook>
</file>

<file path=xl/calcChain.xml><?xml version="1.0" encoding="utf-8"?>
<calcChain xmlns="http://schemas.openxmlformats.org/spreadsheetml/2006/main">
  <c r="H49" i="2" l="1"/>
  <c r="E49" i="2"/>
  <c r="A41" i="2"/>
  <c r="B6" i="2" s="1"/>
  <c r="H43" i="2"/>
  <c r="E43" i="2"/>
  <c r="F43" i="2"/>
  <c r="H141" i="2"/>
  <c r="H123" i="2"/>
  <c r="H88" i="2"/>
  <c r="H52" i="2"/>
  <c r="H28" i="2"/>
  <c r="H21" i="2"/>
  <c r="H9" i="2"/>
  <c r="E211" i="3"/>
  <c r="E193" i="3"/>
  <c r="E32" i="3"/>
  <c r="E49" i="3"/>
  <c r="E176" i="3"/>
  <c r="H67" i="2"/>
  <c r="F36" i="3"/>
  <c r="F200" i="3"/>
  <c r="F199" i="3"/>
  <c r="H155" i="2"/>
  <c r="H128" i="2"/>
  <c r="E128" i="2"/>
  <c r="F128" i="2"/>
  <c r="H77" i="2"/>
  <c r="E77" i="2"/>
  <c r="F77" i="2"/>
  <c r="H154" i="2"/>
  <c r="G76" i="2"/>
  <c r="F197" i="3"/>
  <c r="E16" i="1"/>
  <c r="H153" i="2"/>
  <c r="H151" i="2"/>
  <c r="E223" i="3"/>
  <c r="H152" i="2"/>
  <c r="E212" i="3"/>
  <c r="G54" i="2"/>
  <c r="H54" i="2"/>
  <c r="F74" i="3"/>
  <c r="H177" i="2"/>
  <c r="E177" i="2"/>
  <c r="F177" i="2"/>
  <c r="H127" i="2"/>
  <c r="G142" i="2"/>
  <c r="H142" i="2"/>
  <c r="C14" i="1"/>
  <c r="E177" i="3"/>
  <c r="F177" i="3"/>
  <c r="D218" i="3"/>
  <c r="H176" i="2"/>
  <c r="E176" i="2"/>
  <c r="F176" i="2"/>
  <c r="G60" i="2"/>
  <c r="H60" i="2"/>
  <c r="F223" i="3"/>
  <c r="G63" i="2"/>
  <c r="H19" i="2"/>
  <c r="E19" i="2"/>
  <c r="F19" i="2"/>
  <c r="H174" i="2"/>
  <c r="E34" i="3"/>
  <c r="B24" i="1"/>
  <c r="B13" i="2"/>
  <c r="E13" i="2"/>
  <c r="F13" i="2"/>
  <c r="C212" i="3"/>
  <c r="D212" i="3"/>
  <c r="F212" i="3"/>
  <c r="E93" i="3"/>
  <c r="C71" i="3"/>
  <c r="E71" i="3"/>
  <c r="F71" i="3"/>
  <c r="E70" i="3"/>
  <c r="D16" i="3"/>
  <c r="D17" i="3"/>
  <c r="H17" i="3"/>
  <c r="K13" i="2"/>
  <c r="K16" i="2"/>
  <c r="M16" i="2"/>
  <c r="K30" i="2"/>
  <c r="M30" i="2"/>
  <c r="P30" i="2"/>
  <c r="C54" i="2"/>
  <c r="J58" i="3"/>
  <c r="L58" i="3"/>
  <c r="M58" i="3"/>
  <c r="N58" i="3"/>
  <c r="E54" i="2"/>
  <c r="G42" i="2"/>
  <c r="H42" i="2"/>
  <c r="C116" i="2"/>
  <c r="G116" i="2"/>
  <c r="C70" i="2"/>
  <c r="C69" i="2"/>
  <c r="H69" i="2"/>
  <c r="G25" i="2"/>
  <c r="J25" i="2"/>
  <c r="E25" i="2"/>
  <c r="G115" i="2"/>
  <c r="E115" i="2"/>
  <c r="F115" i="2"/>
  <c r="C118" i="3"/>
  <c r="D118" i="3"/>
  <c r="D135" i="3"/>
  <c r="F135" i="3"/>
  <c r="D136" i="3"/>
  <c r="F136" i="3"/>
  <c r="D137" i="3"/>
  <c r="F137" i="3"/>
  <c r="D138" i="3"/>
  <c r="D139" i="3"/>
  <c r="F139" i="3"/>
  <c r="D140" i="3"/>
  <c r="F140" i="3"/>
  <c r="D141" i="3"/>
  <c r="F141" i="3"/>
  <c r="D142" i="3"/>
  <c r="D148" i="3"/>
  <c r="F148" i="3"/>
  <c r="E148" i="3"/>
  <c r="D149" i="3"/>
  <c r="F149" i="3"/>
  <c r="E149" i="3"/>
  <c r="D150" i="3"/>
  <c r="F150" i="3"/>
  <c r="E150" i="3"/>
  <c r="E15" i="3"/>
  <c r="D15" i="3"/>
  <c r="H107" i="3"/>
  <c r="H108" i="3"/>
  <c r="H109" i="3"/>
  <c r="H110" i="3"/>
  <c r="H111" i="3"/>
  <c r="H112" i="3"/>
  <c r="H113" i="3"/>
  <c r="H105" i="3"/>
  <c r="H106" i="3"/>
  <c r="E104" i="3"/>
  <c r="H104" i="3"/>
  <c r="D104" i="3"/>
  <c r="D103" i="3"/>
  <c r="D102" i="3"/>
  <c r="E100" i="3"/>
  <c r="D100" i="3"/>
  <c r="C92" i="3"/>
  <c r="D92" i="3"/>
  <c r="D94" i="3"/>
  <c r="E94" i="3"/>
  <c r="F94" i="3"/>
  <c r="D95" i="3"/>
  <c r="E95" i="3"/>
  <c r="H95" i="3"/>
  <c r="D91" i="3"/>
  <c r="D90" i="3"/>
  <c r="D147" i="3"/>
  <c r="F147" i="3"/>
  <c r="E147" i="3"/>
  <c r="D146" i="3"/>
  <c r="F146" i="3"/>
  <c r="E146" i="3"/>
  <c r="D77" i="3"/>
  <c r="E77" i="3"/>
  <c r="H77" i="3"/>
  <c r="D76" i="3"/>
  <c r="H60" i="3"/>
  <c r="H61" i="3"/>
  <c r="H62" i="3"/>
  <c r="H63" i="3"/>
  <c r="H64" i="3"/>
  <c r="H65" i="3"/>
  <c r="H66" i="3"/>
  <c r="H67" i="3"/>
  <c r="H68" i="3"/>
  <c r="H59" i="3"/>
  <c r="G118" i="2"/>
  <c r="J118" i="2"/>
  <c r="J78" i="2"/>
  <c r="J79" i="2"/>
  <c r="J80" i="2"/>
  <c r="J81" i="2"/>
  <c r="J82" i="2"/>
  <c r="J83" i="2"/>
  <c r="J84" i="2"/>
  <c r="J85" i="2"/>
  <c r="J86" i="2"/>
  <c r="E18" i="2"/>
  <c r="F18" i="2"/>
  <c r="H18" i="2"/>
  <c r="M13" i="2"/>
  <c r="N13" i="2"/>
  <c r="O13" i="2"/>
  <c r="P14" i="2"/>
  <c r="E59" i="2"/>
  <c r="F59" i="2"/>
  <c r="H126" i="2"/>
  <c r="B98" i="2"/>
  <c r="C17" i="2"/>
  <c r="C101" i="3"/>
  <c r="D101" i="3"/>
  <c r="F101" i="3"/>
  <c r="E127" i="2"/>
  <c r="F127" i="2"/>
  <c r="G12" i="2"/>
  <c r="H12" i="2"/>
  <c r="E58" i="2"/>
  <c r="F58" i="2"/>
  <c r="G58" i="2"/>
  <c r="H58" i="2"/>
  <c r="E16" i="2"/>
  <c r="G16" i="2"/>
  <c r="H16" i="2"/>
  <c r="G110" i="2"/>
  <c r="J110" i="2"/>
  <c r="E110" i="2"/>
  <c r="F110" i="2"/>
  <c r="G109" i="2"/>
  <c r="J109" i="2"/>
  <c r="E109" i="2"/>
  <c r="F109" i="2"/>
  <c r="G108" i="2"/>
  <c r="J108" i="2"/>
  <c r="E108" i="2"/>
  <c r="F108" i="2"/>
  <c r="J65" i="2"/>
  <c r="H44" i="2"/>
  <c r="J50" i="2"/>
  <c r="F198" i="3"/>
  <c r="H7" i="3"/>
  <c r="H201" i="3"/>
  <c r="H202" i="3"/>
  <c r="H203" i="3"/>
  <c r="H204" i="3"/>
  <c r="H205" i="3"/>
  <c r="H206" i="3"/>
  <c r="H207" i="3"/>
  <c r="H160" i="3"/>
  <c r="H154" i="3"/>
  <c r="H155" i="3"/>
  <c r="H156" i="3"/>
  <c r="F100" i="3"/>
  <c r="H102" i="3"/>
  <c r="F103" i="3"/>
  <c r="H91" i="3"/>
  <c r="H44" i="3"/>
  <c r="H45" i="3"/>
  <c r="H46" i="3"/>
  <c r="H47" i="3"/>
  <c r="D121" i="3"/>
  <c r="D122" i="3"/>
  <c r="D123" i="3"/>
  <c r="F123" i="3"/>
  <c r="D124" i="3"/>
  <c r="F124" i="3"/>
  <c r="D125" i="3"/>
  <c r="F125" i="3"/>
  <c r="D126" i="3"/>
  <c r="F126" i="3"/>
  <c r="D127" i="3"/>
  <c r="F127" i="3"/>
  <c r="D128" i="3"/>
  <c r="F128" i="3"/>
  <c r="D129" i="3"/>
  <c r="F129" i="3"/>
  <c r="D130" i="3"/>
  <c r="F130" i="3"/>
  <c r="D131" i="3"/>
  <c r="F131" i="3"/>
  <c r="E121" i="3"/>
  <c r="E122" i="3"/>
  <c r="E123" i="3"/>
  <c r="E124" i="3"/>
  <c r="E125" i="3"/>
  <c r="E126" i="3"/>
  <c r="E127" i="3"/>
  <c r="E128" i="3"/>
  <c r="E129" i="3"/>
  <c r="E130" i="3"/>
  <c r="E131" i="3"/>
  <c r="D120" i="3"/>
  <c r="H97" i="2"/>
  <c r="H74" i="2"/>
  <c r="E74" i="2"/>
  <c r="F74" i="2"/>
  <c r="G90" i="2"/>
  <c r="H90" i="2"/>
  <c r="E90" i="2"/>
  <c r="F90" i="2"/>
  <c r="B89" i="3"/>
  <c r="H89" i="3"/>
  <c r="H96" i="2"/>
  <c r="E96" i="2"/>
  <c r="F96" i="2"/>
  <c r="J73" i="3"/>
  <c r="D214" i="3"/>
  <c r="F214" i="3"/>
  <c r="J70" i="3"/>
  <c r="F72" i="3"/>
  <c r="F146" i="2"/>
  <c r="G136" i="2"/>
  <c r="J136" i="2"/>
  <c r="E75" i="2"/>
  <c r="F75" i="2"/>
  <c r="G75" i="2"/>
  <c r="H75" i="2"/>
  <c r="E76" i="2"/>
  <c r="F76" i="2"/>
  <c r="H76" i="2"/>
  <c r="D159" i="3"/>
  <c r="D196" i="3"/>
  <c r="D193" i="3"/>
  <c r="F196" i="3"/>
  <c r="E53" i="2"/>
  <c r="F53" i="2"/>
  <c r="E33" i="2"/>
  <c r="F33" i="2"/>
  <c r="G33" i="2"/>
  <c r="H33" i="2"/>
  <c r="E34" i="2"/>
  <c r="F34" i="2"/>
  <c r="G34" i="2"/>
  <c r="E35" i="2"/>
  <c r="F35" i="2"/>
  <c r="G35" i="2"/>
  <c r="E36" i="2"/>
  <c r="F36" i="2"/>
  <c r="G36" i="2"/>
  <c r="E37" i="2"/>
  <c r="F37" i="2"/>
  <c r="G37" i="2"/>
  <c r="E38" i="2"/>
  <c r="F38" i="2"/>
  <c r="G38" i="2"/>
  <c r="E39" i="2"/>
  <c r="F39" i="2"/>
  <c r="G39" i="2"/>
  <c r="J39" i="2"/>
  <c r="G15" i="2"/>
  <c r="H15" i="2"/>
  <c r="G10" i="2"/>
  <c r="H10" i="2"/>
  <c r="F17" i="1"/>
  <c r="A1" i="1"/>
  <c r="B1" i="1"/>
  <c r="H173" i="2"/>
  <c r="E173" i="2"/>
  <c r="F173" i="2"/>
  <c r="H137" i="2"/>
  <c r="H134" i="2"/>
  <c r="C13" i="1"/>
  <c r="H138" i="2"/>
  <c r="G132" i="2"/>
  <c r="H132" i="2"/>
  <c r="H130" i="2"/>
  <c r="C12" i="1"/>
  <c r="G131" i="2"/>
  <c r="J131" i="2"/>
  <c r="H50" i="2"/>
  <c r="H41" i="2" s="1"/>
  <c r="E153" i="2"/>
  <c r="F153" i="2"/>
  <c r="E227" i="3"/>
  <c r="H227" i="3"/>
  <c r="F226" i="3"/>
  <c r="F225" i="3"/>
  <c r="E224" i="3"/>
  <c r="H224" i="3"/>
  <c r="E222" i="3"/>
  <c r="H222" i="3"/>
  <c r="E221" i="3"/>
  <c r="H221" i="3"/>
  <c r="E220" i="3"/>
  <c r="H220" i="3"/>
  <c r="E219" i="3"/>
  <c r="H219" i="3"/>
  <c r="E218" i="3"/>
  <c r="F218" i="3"/>
  <c r="E217" i="3"/>
  <c r="H217" i="3"/>
  <c r="F216" i="3"/>
  <c r="E215" i="3"/>
  <c r="H215" i="3"/>
  <c r="F213" i="3"/>
  <c r="F195" i="3"/>
  <c r="F194" i="3"/>
  <c r="E159" i="3"/>
  <c r="H159" i="3"/>
  <c r="E153" i="3"/>
  <c r="H153" i="3"/>
  <c r="E145" i="3"/>
  <c r="E144" i="3"/>
  <c r="E143" i="3"/>
  <c r="E142" i="3"/>
  <c r="E141" i="3"/>
  <c r="E140" i="3"/>
  <c r="E139" i="3"/>
  <c r="E138" i="3"/>
  <c r="E137" i="3"/>
  <c r="E136" i="3"/>
  <c r="E135" i="3"/>
  <c r="E120" i="3"/>
  <c r="E119" i="3"/>
  <c r="F58" i="3"/>
  <c r="E57" i="3"/>
  <c r="F57" i="3"/>
  <c r="E56" i="3"/>
  <c r="E55" i="3"/>
  <c r="H55" i="3"/>
  <c r="E54" i="3"/>
  <c r="F54" i="3"/>
  <c r="F53" i="3"/>
  <c r="E52" i="3"/>
  <c r="F52" i="3"/>
  <c r="F51" i="3"/>
  <c r="F50" i="3"/>
  <c r="F43" i="3"/>
  <c r="E42" i="3"/>
  <c r="F42" i="3"/>
  <c r="E41" i="3"/>
  <c r="H41" i="3"/>
  <c r="E40" i="3"/>
  <c r="H40" i="3"/>
  <c r="E39" i="3"/>
  <c r="F39" i="3"/>
  <c r="E38" i="3"/>
  <c r="F38" i="3"/>
  <c r="E37" i="3"/>
  <c r="F37" i="3"/>
  <c r="F35" i="3"/>
  <c r="E5" i="1"/>
  <c r="F34" i="3"/>
  <c r="E33" i="3"/>
  <c r="F33" i="3"/>
  <c r="E29" i="3"/>
  <c r="E28" i="3"/>
  <c r="E27" i="3"/>
  <c r="E26" i="3"/>
  <c r="E25" i="3"/>
  <c r="E24" i="3"/>
  <c r="E23" i="3"/>
  <c r="E22" i="3"/>
  <c r="F22" i="3"/>
  <c r="E21" i="3"/>
  <c r="F21" i="3"/>
  <c r="E20" i="3"/>
  <c r="F20" i="3"/>
  <c r="E19" i="3"/>
  <c r="F19" i="3"/>
  <c r="F18" i="3"/>
  <c r="F16" i="3"/>
  <c r="H14" i="2"/>
  <c r="G26" i="2"/>
  <c r="J26" i="2"/>
  <c r="H24" i="2"/>
  <c r="H23" i="2"/>
  <c r="G22" i="2"/>
  <c r="H22" i="2"/>
  <c r="G32" i="2"/>
  <c r="H32" i="2"/>
  <c r="H31" i="2"/>
  <c r="H30" i="2"/>
  <c r="G29" i="2"/>
  <c r="H29" i="2"/>
  <c r="H48" i="2"/>
  <c r="H47" i="2"/>
  <c r="H46" i="2"/>
  <c r="G45" i="2"/>
  <c r="H45" i="2"/>
  <c r="G64" i="2"/>
  <c r="G62" i="2"/>
  <c r="J62" i="2"/>
  <c r="G61" i="2"/>
  <c r="H61" i="2"/>
  <c r="G57" i="2"/>
  <c r="J57" i="2"/>
  <c r="G71" i="2"/>
  <c r="G68" i="2"/>
  <c r="H68" i="2"/>
  <c r="G119" i="2"/>
  <c r="G117" i="2"/>
  <c r="J117" i="2"/>
  <c r="G114" i="2"/>
  <c r="G113" i="2"/>
  <c r="H125" i="2"/>
  <c r="H124" i="2"/>
  <c r="G135" i="2"/>
  <c r="J135" i="2"/>
  <c r="G143" i="2"/>
  <c r="H143" i="2"/>
  <c r="G166" i="2"/>
  <c r="H166" i="2"/>
  <c r="G165" i="2"/>
  <c r="H165" i="2"/>
  <c r="G164" i="2"/>
  <c r="H164" i="2"/>
  <c r="G163" i="2"/>
  <c r="H163" i="2"/>
  <c r="G162" i="2"/>
  <c r="H162" i="2"/>
  <c r="G161" i="2"/>
  <c r="H161" i="2"/>
  <c r="G160" i="2"/>
  <c r="H160" i="2"/>
  <c r="G159" i="2"/>
  <c r="H159" i="2"/>
  <c r="G158" i="2"/>
  <c r="H158" i="2"/>
  <c r="G157" i="2"/>
  <c r="H157" i="2"/>
  <c r="G156" i="2"/>
  <c r="H156" i="2"/>
  <c r="H148" i="2"/>
  <c r="C15" i="1"/>
  <c r="H150" i="2"/>
  <c r="H149" i="2"/>
  <c r="H180" i="2"/>
  <c r="G181" i="2"/>
  <c r="J181" i="2"/>
  <c r="G179" i="2"/>
  <c r="J179" i="2"/>
  <c r="G178" i="2"/>
  <c r="J178" i="2"/>
  <c r="H175" i="2"/>
  <c r="G172" i="2"/>
  <c r="J172" i="2"/>
  <c r="G171" i="2"/>
  <c r="H171" i="2"/>
  <c r="H168" i="2"/>
  <c r="C16" i="1"/>
  <c r="H170" i="2"/>
  <c r="H169" i="2"/>
  <c r="H144" i="2"/>
  <c r="H145" i="2"/>
  <c r="H146" i="2"/>
  <c r="E158" i="2"/>
  <c r="F158" i="2"/>
  <c r="E157" i="2"/>
  <c r="F157" i="2"/>
  <c r="E42" i="2"/>
  <c r="E44" i="2"/>
  <c r="E169" i="2"/>
  <c r="E155" i="2"/>
  <c r="F155" i="2"/>
  <c r="E152" i="2"/>
  <c r="F152" i="2"/>
  <c r="A2" i="3"/>
  <c r="D9" i="3"/>
  <c r="F9" i="3"/>
  <c r="E8" i="3"/>
  <c r="E3" i="1"/>
  <c r="D10" i="3"/>
  <c r="F10" i="3"/>
  <c r="D11" i="3"/>
  <c r="F11" i="3"/>
  <c r="D18" i="3"/>
  <c r="D19" i="3"/>
  <c r="D20" i="3"/>
  <c r="D21" i="3"/>
  <c r="D22" i="3"/>
  <c r="D23" i="3"/>
  <c r="F23" i="3"/>
  <c r="D24" i="3"/>
  <c r="F24" i="3"/>
  <c r="D25" i="3"/>
  <c r="F25" i="3"/>
  <c r="D26" i="3"/>
  <c r="F26" i="3"/>
  <c r="D27" i="3"/>
  <c r="F27" i="3"/>
  <c r="D28" i="3"/>
  <c r="F28" i="3"/>
  <c r="D29" i="3"/>
  <c r="F29" i="3"/>
  <c r="D33" i="3"/>
  <c r="D34" i="3"/>
  <c r="D32" i="3"/>
  <c r="D35" i="3"/>
  <c r="D36" i="3"/>
  <c r="D37" i="3"/>
  <c r="D38" i="3"/>
  <c r="D39" i="3"/>
  <c r="D40" i="3"/>
  <c r="D41" i="3"/>
  <c r="D42" i="3"/>
  <c r="D43" i="3"/>
  <c r="F44" i="3"/>
  <c r="F45" i="3"/>
  <c r="F46" i="3"/>
  <c r="D50" i="3"/>
  <c r="D51" i="3"/>
  <c r="D49" i="3"/>
  <c r="D52" i="3"/>
  <c r="D53" i="3"/>
  <c r="D54" i="3"/>
  <c r="D55" i="3"/>
  <c r="D56" i="3"/>
  <c r="D57" i="3"/>
  <c r="D58" i="3"/>
  <c r="D59" i="3"/>
  <c r="D60" i="3"/>
  <c r="F60" i="3"/>
  <c r="D61" i="3"/>
  <c r="F61" i="3"/>
  <c r="D62" i="3"/>
  <c r="F62" i="3"/>
  <c r="D63" i="3"/>
  <c r="F63" i="3"/>
  <c r="D64" i="3"/>
  <c r="F64" i="3"/>
  <c r="D65" i="3"/>
  <c r="F65" i="3"/>
  <c r="D66" i="3"/>
  <c r="F66" i="3"/>
  <c r="D67" i="3"/>
  <c r="F67" i="3"/>
  <c r="D68" i="3"/>
  <c r="F68" i="3"/>
  <c r="D83" i="3"/>
  <c r="D119" i="3"/>
  <c r="F138" i="3"/>
  <c r="F142" i="3"/>
  <c r="D143" i="3"/>
  <c r="F143" i="3"/>
  <c r="D144" i="3"/>
  <c r="F144" i="3"/>
  <c r="D145" i="3"/>
  <c r="F145" i="3"/>
  <c r="D153" i="3"/>
  <c r="D152" i="3"/>
  <c r="E152" i="3"/>
  <c r="E12" i="1"/>
  <c r="D154" i="3"/>
  <c r="D155" i="3"/>
  <c r="D156" i="3"/>
  <c r="D163" i="3"/>
  <c r="F163" i="3"/>
  <c r="D164" i="3"/>
  <c r="F164" i="3"/>
  <c r="D165" i="3"/>
  <c r="D158" i="3"/>
  <c r="D166" i="3"/>
  <c r="F166" i="3"/>
  <c r="D167" i="3"/>
  <c r="F167" i="3"/>
  <c r="D168" i="3"/>
  <c r="F168" i="3"/>
  <c r="D169" i="3"/>
  <c r="F169" i="3"/>
  <c r="D170" i="3"/>
  <c r="F170" i="3"/>
  <c r="D171" i="3"/>
  <c r="F171" i="3"/>
  <c r="D172" i="3"/>
  <c r="F172" i="3"/>
  <c r="D173" i="3"/>
  <c r="F173" i="3"/>
  <c r="D179" i="3"/>
  <c r="F179" i="3"/>
  <c r="D180" i="3"/>
  <c r="F180" i="3"/>
  <c r="D181" i="3"/>
  <c r="F181" i="3"/>
  <c r="D182" i="3"/>
  <c r="F182" i="3"/>
  <c r="D183" i="3"/>
  <c r="F183" i="3"/>
  <c r="D184" i="3"/>
  <c r="F184" i="3"/>
  <c r="D185" i="3"/>
  <c r="F185" i="3"/>
  <c r="D186" i="3"/>
  <c r="F186" i="3"/>
  <c r="D187" i="3"/>
  <c r="F187" i="3"/>
  <c r="D188" i="3"/>
  <c r="F188" i="3"/>
  <c r="D189" i="3"/>
  <c r="F189" i="3"/>
  <c r="D190" i="3"/>
  <c r="F190" i="3"/>
  <c r="D191" i="3"/>
  <c r="F191" i="3"/>
  <c r="D194" i="3"/>
  <c r="D195" i="3"/>
  <c r="D213" i="3"/>
  <c r="L213" i="3"/>
  <c r="M213" i="3"/>
  <c r="N213" i="3"/>
  <c r="O213" i="3"/>
  <c r="D215" i="3"/>
  <c r="D216" i="3"/>
  <c r="D217" i="3"/>
  <c r="D219" i="3"/>
  <c r="D220" i="3"/>
  <c r="D221" i="3"/>
  <c r="D222" i="3"/>
  <c r="D223" i="3"/>
  <c r="D224" i="3"/>
  <c r="D225" i="3"/>
  <c r="D226" i="3"/>
  <c r="E12" i="2"/>
  <c r="F12" i="2"/>
  <c r="E14" i="2"/>
  <c r="F14" i="2"/>
  <c r="E15" i="2"/>
  <c r="F15" i="2"/>
  <c r="E22" i="2"/>
  <c r="A21" i="2"/>
  <c r="B4" i="1"/>
  <c r="F22" i="2"/>
  <c r="E23" i="2"/>
  <c r="F23" i="2"/>
  <c r="E24" i="2"/>
  <c r="F24" i="2"/>
  <c r="E26" i="2"/>
  <c r="F26" i="2"/>
  <c r="E29" i="2"/>
  <c r="E28" i="2"/>
  <c r="F29" i="2"/>
  <c r="F28" i="2"/>
  <c r="E30" i="2"/>
  <c r="E31" i="2"/>
  <c r="E32" i="2"/>
  <c r="F32" i="2"/>
  <c r="E45" i="2"/>
  <c r="F45" i="2"/>
  <c r="E46" i="2"/>
  <c r="F46" i="2"/>
  <c r="E47" i="2"/>
  <c r="F47" i="2"/>
  <c r="E48" i="2"/>
  <c r="F48" i="2"/>
  <c r="E57" i="2"/>
  <c r="F57" i="2"/>
  <c r="E60" i="2"/>
  <c r="F60" i="2"/>
  <c r="E61" i="2"/>
  <c r="F61" i="2"/>
  <c r="E62" i="2"/>
  <c r="F62" i="2"/>
  <c r="E63" i="2"/>
  <c r="F63" i="2"/>
  <c r="E64" i="2"/>
  <c r="F64" i="2"/>
  <c r="E68" i="2"/>
  <c r="F68" i="2"/>
  <c r="E71" i="2"/>
  <c r="F71" i="2"/>
  <c r="E113" i="2"/>
  <c r="E114" i="2"/>
  <c r="F114" i="2"/>
  <c r="E117" i="2"/>
  <c r="F117" i="2"/>
  <c r="E119" i="2"/>
  <c r="F119" i="2"/>
  <c r="E124" i="2"/>
  <c r="E125" i="2"/>
  <c r="E126" i="2"/>
  <c r="F126" i="2"/>
  <c r="E131" i="2"/>
  <c r="F131" i="2"/>
  <c r="E132" i="2"/>
  <c r="A130" i="2"/>
  <c r="B12" i="1"/>
  <c r="F132" i="2"/>
  <c r="E135" i="2"/>
  <c r="F135" i="2"/>
  <c r="F134" i="2"/>
  <c r="E136" i="2"/>
  <c r="A134" i="2"/>
  <c r="B13" i="1"/>
  <c r="F136" i="2"/>
  <c r="E137" i="2"/>
  <c r="F137" i="2"/>
  <c r="E138" i="2"/>
  <c r="F138" i="2"/>
  <c r="E143" i="2"/>
  <c r="F143" i="2"/>
  <c r="E144" i="2"/>
  <c r="F144" i="2"/>
  <c r="E145" i="2"/>
  <c r="F145" i="2"/>
  <c r="E149" i="2"/>
  <c r="E150" i="2"/>
  <c r="F150" i="2"/>
  <c r="E151" i="2"/>
  <c r="F151" i="2"/>
  <c r="E154" i="2"/>
  <c r="F154" i="2"/>
  <c r="E156" i="2"/>
  <c r="F156" i="2"/>
  <c r="F148" i="2"/>
  <c r="E170" i="2"/>
  <c r="F170" i="2"/>
  <c r="F168" i="2"/>
  <c r="E171" i="2"/>
  <c r="A168" i="2"/>
  <c r="B16" i="1"/>
  <c r="F171" i="2"/>
  <c r="E172" i="2"/>
  <c r="F172" i="2"/>
  <c r="E174" i="2"/>
  <c r="F174" i="2"/>
  <c r="E175" i="2"/>
  <c r="F175" i="2"/>
  <c r="E178" i="2"/>
  <c r="F178" i="2"/>
  <c r="E179" i="2"/>
  <c r="F179" i="2"/>
  <c r="E180" i="2"/>
  <c r="F180" i="2"/>
  <c r="E181" i="2"/>
  <c r="F181" i="2"/>
  <c r="L106" i="3"/>
  <c r="M106" i="3"/>
  <c r="N106" i="3"/>
  <c r="O106" i="3"/>
  <c r="G53" i="2"/>
  <c r="J53" i="2"/>
  <c r="G13" i="2"/>
  <c r="H13" i="2"/>
  <c r="G11" i="2"/>
  <c r="H11" i="2"/>
  <c r="E11" i="2"/>
  <c r="F11" i="2"/>
  <c r="E10" i="2"/>
  <c r="F10" i="2"/>
  <c r="F122" i="3"/>
  <c r="E6" i="1"/>
  <c r="E97" i="2"/>
  <c r="F97" i="2"/>
  <c r="H56" i="2"/>
  <c r="E56" i="2"/>
  <c r="F56" i="2"/>
  <c r="J74" i="3"/>
  <c r="L74" i="3"/>
  <c r="M74" i="3"/>
  <c r="N74" i="3"/>
  <c r="O74" i="3"/>
  <c r="H90" i="3"/>
  <c r="D89" i="3"/>
  <c r="A152" i="3"/>
  <c r="D12" i="1"/>
  <c r="H112" i="2"/>
  <c r="C10" i="1"/>
  <c r="F10" i="1"/>
  <c r="E118" i="2"/>
  <c r="F118" i="2"/>
  <c r="E72" i="2"/>
  <c r="F72" i="2"/>
  <c r="H72" i="2"/>
  <c r="D117" i="3"/>
  <c r="J99" i="3"/>
  <c r="L99" i="3"/>
  <c r="M99" i="3"/>
  <c r="N99" i="3"/>
  <c r="H63" i="2"/>
  <c r="J71" i="3"/>
  <c r="L71" i="3"/>
  <c r="M71" i="3"/>
  <c r="N71" i="3"/>
  <c r="O71" i="3"/>
  <c r="H55" i="2"/>
  <c r="E55" i="2"/>
  <c r="F55" i="2"/>
  <c r="E76" i="3"/>
  <c r="F76" i="3"/>
  <c r="E117" i="3"/>
  <c r="P13" i="2"/>
  <c r="A8" i="3"/>
  <c r="D3" i="1"/>
  <c r="D134" i="3"/>
  <c r="F93" i="3"/>
  <c r="D93" i="3"/>
  <c r="F125" i="2"/>
  <c r="E134" i="2"/>
  <c r="C95" i="2"/>
  <c r="G95" i="2"/>
  <c r="H95" i="2"/>
  <c r="C89" i="2"/>
  <c r="C94" i="2"/>
  <c r="G94" i="2"/>
  <c r="H94" i="2"/>
  <c r="E89" i="2"/>
  <c r="F89" i="2"/>
  <c r="F73" i="3"/>
  <c r="E134" i="3"/>
  <c r="E11" i="1"/>
  <c r="D116" i="3"/>
  <c r="A116" i="3"/>
  <c r="D10" i="1"/>
  <c r="E116" i="3"/>
  <c r="E10" i="1"/>
  <c r="F165" i="3"/>
  <c r="E158" i="3"/>
  <c r="E13" i="1"/>
  <c r="F13" i="1"/>
  <c r="A32" i="3"/>
  <c r="D5" i="1"/>
  <c r="A158" i="3"/>
  <c r="D13" i="1"/>
  <c r="A134" i="3"/>
  <c r="D11" i="1"/>
  <c r="A49" i="3"/>
  <c r="D6" i="1"/>
  <c r="D14" i="3"/>
  <c r="E118" i="3"/>
  <c r="E14" i="3"/>
  <c r="A14" i="3"/>
  <c r="D4" i="1"/>
  <c r="F178" i="3"/>
  <c r="F99" i="3"/>
  <c r="G89" i="2"/>
  <c r="H89" i="2"/>
  <c r="J34" i="2"/>
  <c r="H34" i="2"/>
  <c r="E116" i="2"/>
  <c r="E112" i="2"/>
  <c r="F42" i="2"/>
  <c r="F30" i="2"/>
  <c r="C4" i="1"/>
  <c r="E69" i="2"/>
  <c r="F69" i="2"/>
  <c r="C93" i="2"/>
  <c r="E93" i="2"/>
  <c r="F93" i="2"/>
  <c r="F116" i="2"/>
  <c r="E92" i="2"/>
  <c r="F92" i="2"/>
  <c r="C91" i="2"/>
  <c r="G91" i="2"/>
  <c r="H91" i="2"/>
  <c r="H92" i="2"/>
  <c r="F75" i="3"/>
  <c r="E14" i="1"/>
  <c r="E91" i="2"/>
  <c r="E52" i="2"/>
  <c r="N30" i="2"/>
  <c r="O30" i="2"/>
  <c r="E94" i="2"/>
  <c r="F94" i="2"/>
  <c r="H39" i="2"/>
  <c r="E130" i="2"/>
  <c r="F113" i="2"/>
  <c r="F112" i="2"/>
  <c r="F91" i="2"/>
  <c r="F92" i="3"/>
  <c r="A193" i="3"/>
  <c r="D15" i="1"/>
  <c r="A112" i="2"/>
  <c r="B10" i="1"/>
  <c r="F169" i="2"/>
  <c r="J35" i="2"/>
  <c r="H35" i="2"/>
  <c r="F54" i="2"/>
  <c r="F52" i="2"/>
  <c r="G93" i="2"/>
  <c r="H93" i="2"/>
  <c r="C9" i="1"/>
  <c r="F149" i="2"/>
  <c r="F31" i="2"/>
  <c r="A28" i="2"/>
  <c r="B5" i="1"/>
  <c r="F44" i="2"/>
  <c r="E41" i="2"/>
  <c r="F25" i="2"/>
  <c r="E21" i="2"/>
  <c r="F16" i="2"/>
  <c r="H37" i="2"/>
  <c r="J37" i="2"/>
  <c r="J38" i="2"/>
  <c r="H38" i="2"/>
  <c r="P16" i="2"/>
  <c r="N16" i="2"/>
  <c r="O16" i="2"/>
  <c r="P17" i="2"/>
  <c r="E168" i="2"/>
  <c r="E148" i="2"/>
  <c r="F21" i="2"/>
  <c r="J64" i="2"/>
  <c r="H64" i="2"/>
  <c r="C7" i="1"/>
  <c r="C5" i="1"/>
  <c r="E70" i="2"/>
  <c r="C73" i="2"/>
  <c r="G70" i="2"/>
  <c r="H70" i="2"/>
  <c r="K10" i="2"/>
  <c r="M10" i="2"/>
  <c r="G17" i="2"/>
  <c r="H17" i="2"/>
  <c r="E17" i="2"/>
  <c r="E95" i="2"/>
  <c r="E9" i="2"/>
  <c r="F130" i="2"/>
  <c r="F124" i="2"/>
  <c r="F123" i="2"/>
  <c r="E123" i="2"/>
  <c r="A123" i="2"/>
  <c r="B11" i="1"/>
  <c r="J36" i="2"/>
  <c r="H36" i="2"/>
  <c r="J77" i="3"/>
  <c r="L77" i="3"/>
  <c r="M77" i="3"/>
  <c r="N77" i="3"/>
  <c r="O77" i="3"/>
  <c r="A52" i="2"/>
  <c r="B7" i="1"/>
  <c r="J102" i="3"/>
  <c r="L102" i="3"/>
  <c r="M102" i="3"/>
  <c r="N102" i="3"/>
  <c r="C11" i="1"/>
  <c r="C8" i="1"/>
  <c r="A148" i="2"/>
  <c r="B15" i="1"/>
  <c r="E15" i="1"/>
  <c r="C3" i="1"/>
  <c r="F3" i="1"/>
  <c r="P20" i="2"/>
  <c r="F95" i="2"/>
  <c r="F88" i="2"/>
  <c r="E88" i="2"/>
  <c r="N10" i="2"/>
  <c r="O10" i="2"/>
  <c r="P11" i="2"/>
  <c r="P10" i="2"/>
  <c r="E67" i="2"/>
  <c r="F70" i="2"/>
  <c r="F67" i="2"/>
  <c r="A88" i="2"/>
  <c r="B9" i="1"/>
  <c r="E73" i="2"/>
  <c r="F73" i="2"/>
  <c r="G73" i="2"/>
  <c r="H73" i="2"/>
  <c r="J89" i="3"/>
  <c r="L89" i="3"/>
  <c r="M89" i="3"/>
  <c r="N89" i="3"/>
  <c r="F17" i="2"/>
  <c r="F9" i="2"/>
  <c r="A9" i="2"/>
  <c r="B3" i="1"/>
  <c r="P21" i="2"/>
  <c r="P28" i="2"/>
  <c r="C142" i="2"/>
  <c r="A67" i="2"/>
  <c r="E142" i="2"/>
  <c r="C177" i="3"/>
  <c r="C178" i="3"/>
  <c r="D178" i="3"/>
  <c r="B8" i="1"/>
  <c r="E141" i="2"/>
  <c r="F142" i="2"/>
  <c r="F141" i="2"/>
  <c r="A141" i="2"/>
  <c r="B14" i="1"/>
  <c r="J7" i="2"/>
  <c r="D177" i="3"/>
  <c r="D176" i="3"/>
  <c r="E7" i="1"/>
  <c r="F15" i="1"/>
  <c r="F7" i="1"/>
  <c r="F16" i="1"/>
  <c r="D71" i="3"/>
  <c r="F12" i="1"/>
  <c r="C98" i="3"/>
  <c r="O99" i="3"/>
  <c r="O58" i="3"/>
  <c r="C75" i="3"/>
  <c r="D75" i="3"/>
  <c r="C88" i="3"/>
  <c r="E88" i="3"/>
  <c r="O89" i="3"/>
  <c r="O102" i="3"/>
  <c r="C99" i="3"/>
  <c r="D99" i="3"/>
  <c r="D211" i="3"/>
  <c r="A211" i="3"/>
  <c r="D16" i="1"/>
  <c r="F11" i="1"/>
  <c r="F5" i="1"/>
  <c r="F14" i="1"/>
  <c r="E4" i="1"/>
  <c r="A176" i="3"/>
  <c r="D14" i="1"/>
  <c r="D70" i="3"/>
  <c r="A70" i="3"/>
  <c r="D7" i="1"/>
  <c r="D88" i="3"/>
  <c r="F88" i="3"/>
  <c r="E87" i="3"/>
  <c r="E98" i="3"/>
  <c r="F98" i="3"/>
  <c r="D98" i="3"/>
  <c r="F4" i="1"/>
  <c r="E97" i="3"/>
  <c r="E9" i="1"/>
  <c r="F9" i="1"/>
  <c r="E8" i="1"/>
  <c r="D3" i="3"/>
  <c r="A87" i="3"/>
  <c r="D87" i="3"/>
  <c r="D97" i="3"/>
  <c r="A97" i="3"/>
  <c r="D9" i="1"/>
  <c r="D8" i="1"/>
  <c r="D19" i="1"/>
  <c r="B3" i="3"/>
  <c r="F8" i="1"/>
  <c r="E19" i="1"/>
  <c r="D18" i="1"/>
  <c r="F49" i="2"/>
  <c r="F41" i="2"/>
  <c r="B6" i="1"/>
  <c r="B19" i="1" s="1"/>
  <c r="C6" i="1" l="1"/>
  <c r="B5" i="2"/>
  <c r="B18" i="1"/>
  <c r="F18" i="1" s="1"/>
  <c r="F20" i="1" s="1"/>
  <c r="F6" i="1" l="1"/>
  <c r="F19" i="1" s="1"/>
  <c r="E24" i="1" s="1"/>
  <c r="C19" i="1"/>
  <c r="H19" i="1" s="1"/>
</calcChain>
</file>

<file path=xl/sharedStrings.xml><?xml version="1.0" encoding="utf-8"?>
<sst xmlns="http://schemas.openxmlformats.org/spreadsheetml/2006/main" count="585" uniqueCount="326">
  <si>
    <t>Bontások</t>
  </si>
  <si>
    <t>alapár,</t>
  </si>
  <si>
    <t>mennyiség,</t>
  </si>
  <si>
    <t>annyi mint:</t>
  </si>
  <si>
    <t>Ft/m2, Ft/m, Ft/db</t>
  </si>
  <si>
    <t>m2, m, db</t>
  </si>
  <si>
    <t>réteg</t>
  </si>
  <si>
    <t>Villany szerelés</t>
  </si>
  <si>
    <t>Vízvezeték kiépítés</t>
  </si>
  <si>
    <t>Aljzatbeton, Falak, Vakolatok</t>
  </si>
  <si>
    <t>Burkolatok</t>
  </si>
  <si>
    <t>Mázolás</t>
  </si>
  <si>
    <t>Szerelvényezés, beüzemelés</t>
  </si>
  <si>
    <t>Füstgáz elvezetés</t>
  </si>
  <si>
    <t>Kimaradt</t>
  </si>
  <si>
    <t>Keletkezni látszik</t>
  </si>
  <si>
    <t>Díjkalkuláció</t>
  </si>
  <si>
    <t>Anyagszükséglet Becslése</t>
  </si>
  <si>
    <t>mennyiség</t>
  </si>
  <si>
    <t>várható bruttó anyagköltség összesen:</t>
  </si>
  <si>
    <t>Burkolatok anyagai</t>
  </si>
  <si>
    <t>Festés anyagai</t>
  </si>
  <si>
    <t>Mázolás anyagai</t>
  </si>
  <si>
    <t>Füstgáz elvezetés anyagai</t>
  </si>
  <si>
    <t>Engedélyek, Szakvélemények, Hitelesítések, Illetékek</t>
  </si>
  <si>
    <t>Sitt konténerezés vagy zsákolás</t>
  </si>
  <si>
    <t>Sitt  elszállítás</t>
  </si>
  <si>
    <t>Kimaradt anyagok</t>
  </si>
  <si>
    <t>Keletkezni látszó anyagszükségletek</t>
  </si>
  <si>
    <t>egységár</t>
  </si>
  <si>
    <t xml:space="preserve"> Hitelesítések </t>
  </si>
  <si>
    <t>Bontás anyagai…</t>
  </si>
  <si>
    <t>sör hegyek a por ellen….:)</t>
  </si>
  <si>
    <t>Fűtés és Gázvezeték kiépítés</t>
  </si>
  <si>
    <t>Kérem, minden számot összegzést Ön is ellemőrizzen, Bármilyen számszaki hiba előfordulhat!</t>
  </si>
  <si>
    <t>cső</t>
  </si>
  <si>
    <t>idomok</t>
  </si>
  <si>
    <t>sarok és tápcsapok</t>
  </si>
  <si>
    <t>kémény bélés anyagai</t>
  </si>
  <si>
    <t>lefolyó csövek</t>
  </si>
  <si>
    <t>lefolyó idomok</t>
  </si>
  <si>
    <t>WC</t>
  </si>
  <si>
    <t>átlagár</t>
  </si>
  <si>
    <t>dobozok</t>
  </si>
  <si>
    <t>konnektorok</t>
  </si>
  <si>
    <t>festhető akrill tömítő</t>
  </si>
  <si>
    <t>vasgitt</t>
  </si>
  <si>
    <t>fatapasz</t>
  </si>
  <si>
    <t>vastagság</t>
  </si>
  <si>
    <t>térfogat</t>
  </si>
  <si>
    <t>súly 1,6 kg/lit</t>
  </si>
  <si>
    <t>csomagolva</t>
  </si>
  <si>
    <t>alternatív kapcsoló</t>
  </si>
  <si>
    <t>felvett:</t>
  </si>
  <si>
    <t>dátum:</t>
  </si>
  <si>
    <t>aktuális beszerzés</t>
  </si>
  <si>
    <t>Aktuális beszerzések</t>
  </si>
  <si>
    <t>AKTUÁLIS összeg</t>
  </si>
  <si>
    <t>várható Anyagköltségek</t>
  </si>
  <si>
    <r>
      <t xml:space="preserve">várható teljes munkadíj     </t>
    </r>
    <r>
      <rPr>
        <sz val="10"/>
        <rFont val="Arial"/>
        <family val="2"/>
        <charset val="238"/>
      </rPr>
      <t>kedvezmények nélküli</t>
    </r>
  </si>
  <si>
    <t>AKTUÁLIS</t>
  </si>
  <si>
    <r>
      <rPr>
        <b/>
        <sz val="10"/>
        <color indexed="12"/>
        <rFont val="Arial"/>
        <family val="2"/>
        <charset val="238"/>
      </rPr>
      <t xml:space="preserve">Aktuális </t>
    </r>
    <r>
      <rPr>
        <b/>
        <sz val="10"/>
        <color indexed="10"/>
        <rFont val="Arial Black"/>
        <family val="2"/>
        <charset val="238"/>
      </rPr>
      <t>MUNKADÍJ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</t>
    </r>
    <r>
      <rPr>
        <sz val="10"/>
        <rFont val="Arial"/>
        <family val="2"/>
        <charset val="238"/>
      </rPr>
      <t>kedvezménnyel</t>
    </r>
  </si>
  <si>
    <r>
      <rPr>
        <b/>
        <sz val="11"/>
        <color indexed="12"/>
        <rFont val="Calibri"/>
        <family val="2"/>
        <charset val="238"/>
      </rPr>
      <t>AKTUÁLIS</t>
    </r>
    <r>
      <rPr>
        <b/>
        <sz val="11"/>
        <color indexed="8"/>
        <rFont val="Calibri"/>
        <family val="2"/>
        <charset val="238"/>
      </rPr>
      <t xml:space="preserve"> </t>
    </r>
    <r>
      <rPr>
        <b/>
        <sz val="11"/>
        <color indexed="10"/>
        <rFont val="Arial Black"/>
        <family val="2"/>
        <charset val="238"/>
      </rPr>
      <t>ANYAG</t>
    </r>
  </si>
  <si>
    <r>
      <t xml:space="preserve">jelenlegi különbözet: az </t>
    </r>
    <r>
      <rPr>
        <sz val="11"/>
        <color indexed="10"/>
        <rFont val="Arial Black"/>
        <family val="2"/>
        <charset val="238"/>
      </rPr>
      <t>aktuális fizetni való…</t>
    </r>
  </si>
  <si>
    <r>
      <rPr>
        <sz val="10"/>
        <rFont val="Arial Black"/>
        <family val="2"/>
        <charset val="238"/>
      </rPr>
      <t xml:space="preserve">DÍJ </t>
    </r>
    <r>
      <rPr>
        <sz val="10"/>
        <rFont val="Arial"/>
        <family val="2"/>
        <charset val="238"/>
      </rPr>
      <t>nettó</t>
    </r>
  </si>
  <si>
    <t>Sajnos, azt nem garantálhatjuk, hogy a költségvetés tervezet mindent magába foglal. A végső fizetnivalót a valóság határozza meg. Ezért kérjük, hogy a költségvetést tételesen ellenőrizze, hogy minél kevesebb plussz költség merülhessen fel kivitelezés közben!!!</t>
  </si>
  <si>
    <t>Aktuális munkadíj kedvezménnyel nettó összesen:</t>
  </si>
  <si>
    <t xml:space="preserve">Cserépkályha kéményajtó </t>
  </si>
  <si>
    <t xml:space="preserve">Kérem, minden számot összegzést Ön is ellemőrizzen, </t>
  </si>
  <si>
    <t>Bármilyen számszaki hiba előfordulhat!</t>
  </si>
  <si>
    <t>alap</t>
  </si>
  <si>
    <t>finom glett</t>
  </si>
  <si>
    <t xml:space="preserve">WC tartály </t>
  </si>
  <si>
    <t>kapcsolók pontosítani, nagyságrendileg</t>
  </si>
  <si>
    <t>vakolat pótlás</t>
  </si>
  <si>
    <r>
      <t xml:space="preserve">Fi relé </t>
    </r>
    <r>
      <rPr>
        <b/>
        <sz val="12"/>
        <color indexed="10"/>
        <rFont val="Arial"/>
        <family val="2"/>
        <charset val="238"/>
      </rPr>
      <t>?</t>
    </r>
  </si>
  <si>
    <t>csapok, konyha, mosdó, kézmosó?</t>
  </si>
  <si>
    <t>mosdó, kézmosó?</t>
  </si>
  <si>
    <t>zuhanykabin</t>
  </si>
  <si>
    <r>
      <t xml:space="preserve">Elszívó ventillátorok </t>
    </r>
    <r>
      <rPr>
        <sz val="12"/>
        <color indexed="10"/>
        <rFont val="Arial"/>
        <family val="2"/>
        <charset val="238"/>
      </rPr>
      <t>időzítéssel  ????</t>
    </r>
  </si>
  <si>
    <r>
      <t xml:space="preserve">Összesített vakolat pótlás (utólag látszik, </t>
    </r>
    <r>
      <rPr>
        <b/>
        <sz val="12"/>
        <color indexed="10"/>
        <rFont val="Arial"/>
        <family val="2"/>
        <charset val="238"/>
      </rPr>
      <t>közösen felmérni</t>
    </r>
    <r>
      <rPr>
        <b/>
        <sz val="12"/>
        <rFont val="Arial"/>
        <family val="2"/>
        <charset val="238"/>
      </rPr>
      <t>)</t>
    </r>
  </si>
  <si>
    <r>
      <t xml:space="preserve">horonyvakoló habarcs  (utólag látszik, </t>
    </r>
    <r>
      <rPr>
        <b/>
        <sz val="12"/>
        <color indexed="60"/>
        <rFont val="Arial"/>
        <family val="2"/>
        <charset val="238"/>
      </rPr>
      <t>közösen felmérni</t>
    </r>
    <r>
      <rPr>
        <sz val="12"/>
        <rFont val="Arial"/>
        <family val="2"/>
        <charset val="238"/>
      </rPr>
      <t>)</t>
    </r>
  </si>
  <si>
    <t>Festés, tapétázás</t>
  </si>
  <si>
    <t>ajtó szegő lécek</t>
  </si>
  <si>
    <t>konténer lazaságú térfogat</t>
  </si>
  <si>
    <t>ha mondjuk 27 zsák egy m3, akkor:</t>
  </si>
  <si>
    <t>az összesen:</t>
  </si>
  <si>
    <t>Zsák:</t>
  </si>
  <si>
    <r>
      <t xml:space="preserve">csőmázolás </t>
    </r>
    <r>
      <rPr>
        <sz val="12"/>
        <color indexed="10"/>
        <rFont val="Arial"/>
        <family val="2"/>
        <charset val="238"/>
      </rPr>
      <t>pontosítandó</t>
    </r>
  </si>
  <si>
    <t>csiga felépítés, bérlet</t>
  </si>
  <si>
    <t>festő élvédők</t>
  </si>
  <si>
    <r>
      <rPr>
        <sz val="14"/>
        <color indexed="8"/>
        <rFont val="Arial"/>
        <family val="2"/>
        <charset val="238"/>
      </rPr>
      <t xml:space="preserve">Ez a költségvetés négy lapfülön van, </t>
    </r>
    <r>
      <rPr>
        <sz val="14"/>
        <color indexed="8"/>
        <rFont val="Arial Black"/>
        <family val="2"/>
        <charset val="238"/>
      </rPr>
      <t xml:space="preserve">lásd ballra alul: </t>
    </r>
    <r>
      <rPr>
        <sz val="14"/>
        <color indexed="8"/>
        <rFont val="Arial"/>
        <family val="2"/>
        <charset val="238"/>
      </rPr>
      <t>ugymint, Összesítés, Díj, Anyag, Kérdések.</t>
    </r>
  </si>
  <si>
    <t>padló szegélyezés vágott lapokkal</t>
  </si>
  <si>
    <t>egyéb füstgáz elvezetési munkálatokhoz kapcsolódó tevékenységek</t>
  </si>
  <si>
    <t>vízóra áthelyezés</t>
  </si>
  <si>
    <t>vízszűrő kiépítés</t>
  </si>
  <si>
    <t>Tesa szalag</t>
  </si>
  <si>
    <t>festés</t>
  </si>
  <si>
    <t>Összesített vakolat pótlás 1 cm-ig (utólag látszik, közösen felmérni)</t>
  </si>
  <si>
    <t>http://lakasfelujitasunk.hu/felmeres.html</t>
  </si>
  <si>
    <t>Fontos informciók a költségvetéshez:</t>
  </si>
  <si>
    <t>http://lakasfelujitasunk.hu/anyagbeszerzes.html</t>
  </si>
  <si>
    <t>fontos tudnivalók:</t>
  </si>
  <si>
    <t>zsákok</t>
  </si>
  <si>
    <t>wc lefolyó csõ</t>
  </si>
  <si>
    <t>wc lefolyó idomok</t>
  </si>
  <si>
    <t>1,5*3 eres kábel konnektorokhoz</t>
  </si>
  <si>
    <t>0,75* 3 eres kábel lámpákhoz</t>
  </si>
  <si>
    <t>0,75* 2 eres kábel alternatív</t>
  </si>
  <si>
    <t>katon dobozok</t>
  </si>
  <si>
    <r>
      <t xml:space="preserve">csengőhang  </t>
    </r>
    <r>
      <rPr>
        <b/>
        <sz val="12"/>
        <color indexed="10"/>
        <rFont val="Arial"/>
        <family val="2"/>
        <charset val="238"/>
      </rPr>
      <t>?</t>
    </r>
  </si>
  <si>
    <t>burkolat ragasztó</t>
  </si>
  <si>
    <t xml:space="preserve">alapozó festék, 1 literes </t>
  </si>
  <si>
    <t>bojler</t>
  </si>
  <si>
    <t>takaró papír</t>
  </si>
  <si>
    <r>
      <t xml:space="preserve">Keletkezni látszik, </t>
    </r>
    <r>
      <rPr>
        <b/>
        <sz val="12"/>
        <color indexed="10"/>
        <rFont val="Arial"/>
        <family val="2"/>
        <charset val="238"/>
      </rPr>
      <t>amikor látszik, közösen felmérni</t>
    </r>
  </si>
  <si>
    <r>
      <rPr>
        <b/>
        <sz val="12"/>
        <color indexed="12"/>
        <rFont val="Arial"/>
        <family val="2"/>
        <charset val="238"/>
      </rPr>
      <t>Engedélyek, Szakvélemények, Hitelesítések</t>
    </r>
    <r>
      <rPr>
        <b/>
        <sz val="22"/>
        <color indexed="12"/>
        <rFont val="Arial"/>
        <family val="2"/>
        <charset val="238"/>
      </rPr>
      <t xml:space="preserve"> Ügyintézése</t>
    </r>
  </si>
  <si>
    <t>konnektor helyek kiképzése</t>
  </si>
  <si>
    <t>világitás, egy kapcsolóval</t>
  </si>
  <si>
    <t>Kazán garanciás beüzemelés intézése</t>
  </si>
  <si>
    <r>
      <t xml:space="preserve">Burkolatok, </t>
    </r>
    <r>
      <rPr>
        <sz val="12"/>
        <color indexed="12"/>
        <rFont val="Arial"/>
        <family val="2"/>
        <charset val="238"/>
      </rPr>
      <t xml:space="preserve">alapesetben a sima "gondolkodás" nélkli burkolatokkal számolunk. </t>
    </r>
    <r>
      <rPr>
        <sz val="12"/>
        <color indexed="10"/>
        <rFont val="Arial"/>
        <family val="2"/>
        <charset val="238"/>
      </rPr>
      <t xml:space="preserve">A cifrázás néha kétszer annyi </t>
    </r>
    <r>
      <rPr>
        <sz val="12"/>
        <color indexed="12"/>
        <rFont val="Arial"/>
        <family val="2"/>
        <charset val="238"/>
      </rPr>
      <t>figyelmet követelnek, annak az árát is növelnünk kell...</t>
    </r>
  </si>
  <si>
    <r>
      <rPr>
        <b/>
        <sz val="22"/>
        <color indexed="12"/>
        <rFont val="Arial"/>
        <family val="2"/>
        <charset val="238"/>
      </rPr>
      <t>Villany szerelés</t>
    </r>
    <r>
      <rPr>
        <b/>
        <sz val="12"/>
        <color indexed="12"/>
        <rFont val="Arial"/>
        <family val="2"/>
        <charset val="238"/>
      </rPr>
      <t xml:space="preserve"> MTK sodrott réz vezetékkel, csövezés nélkül.                                         </t>
    </r>
    <r>
      <rPr>
        <sz val="12"/>
        <color indexed="10"/>
        <rFont val="Arial"/>
        <family val="2"/>
        <charset val="238"/>
      </rPr>
      <t>(Magyar Szabvány, Csövezve, merev rézzel az +40%)</t>
    </r>
  </si>
  <si>
    <t>kedvezmény nélkül:</t>
  </si>
  <si>
    <r>
      <t xml:space="preserve">szifonok, </t>
    </r>
    <r>
      <rPr>
        <sz val="9"/>
        <rFont val="Arial"/>
        <family val="2"/>
        <charset val="238"/>
      </rPr>
      <t>mosdó, mosogató, zuhany, mosógép</t>
    </r>
  </si>
  <si>
    <t>zománc festék, 1 literes</t>
  </si>
  <si>
    <t>bontási sitt összesen:</t>
  </si>
  <si>
    <t>Sitt, kezelés,  elszállítás</t>
  </si>
  <si>
    <t xml:space="preserve"> víz szürõ</t>
  </si>
  <si>
    <t xml:space="preserve"> fõcsap</t>
  </si>
  <si>
    <r>
      <t xml:space="preserve">Fűtés anyagai, </t>
    </r>
    <r>
      <rPr>
        <sz val="9"/>
        <color indexed="8"/>
        <rFont val="Arial"/>
        <family val="2"/>
        <charset val="238"/>
      </rPr>
      <t>nagyságrendi darabszámok, amikor látható együtt megszámoljuk</t>
    </r>
  </si>
  <si>
    <r>
      <t xml:space="preserve">Vízvezeték anyagai </t>
    </r>
    <r>
      <rPr>
        <sz val="9"/>
        <color indexed="8"/>
        <rFont val="Arial"/>
        <family val="2"/>
        <charset val="238"/>
      </rPr>
      <t>nagyságrendi darabszámok, amikor látható együtt megszámoljuk</t>
    </r>
  </si>
  <si>
    <r>
      <t>Villany szerelés anyagai</t>
    </r>
    <r>
      <rPr>
        <sz val="9"/>
        <color indexed="8"/>
        <rFont val="Arial"/>
        <family val="2"/>
        <charset val="238"/>
      </rPr>
      <t xml:space="preserve"> nagyságrendi darabszámok, amikor látható együtt megszámoljuk</t>
    </r>
  </si>
  <si>
    <t>csempe élvédõk</t>
  </si>
  <si>
    <t>festõ élvédõ</t>
  </si>
  <si>
    <t>rejtett világítás akna, mélyedés kiképzés, kb.</t>
  </si>
  <si>
    <t>2,5*3 eres kábel fővezeték, konyha, közvetlen vezetéke</t>
  </si>
  <si>
    <t>durva glett durvázáshoz</t>
  </si>
  <si>
    <t xml:space="preserve"> sarok, fal hely restauration</t>
  </si>
  <si>
    <t>vakolat leszakadás</t>
  </si>
  <si>
    <t xml:space="preserve"> vakolat leszakadás</t>
  </si>
  <si>
    <t xml:space="preserve"> hálos élvédõ</t>
  </si>
  <si>
    <t xml:space="preserve"> radiátor ragasztók</t>
  </si>
  <si>
    <t>hõtükör radiátor</t>
  </si>
  <si>
    <t>Regi idomok&gt;???</t>
  </si>
  <si>
    <t>tervezett mennyiség,</t>
  </si>
  <si>
    <t>elkészült mennyiség,</t>
  </si>
  <si>
    <t>KÉSZ</t>
  </si>
  <si>
    <t>takaró fóla járható</t>
  </si>
  <si>
    <r>
      <t xml:space="preserve">Amenyiben kivitelezői beszerzésre kerülnek anyagok, a </t>
    </r>
    <r>
      <rPr>
        <sz val="11"/>
        <color indexed="10"/>
        <rFont val="Calibri"/>
        <family val="2"/>
        <charset val="238"/>
      </rPr>
      <t xml:space="preserve">beszerzési </t>
    </r>
    <r>
      <rPr>
        <b/>
        <sz val="11"/>
        <color indexed="10"/>
        <rFont val="Calibri"/>
        <family val="2"/>
        <charset val="238"/>
      </rPr>
      <t>érték azokra az anyagokra és mennyiségekre vonatkozik amelyek a listában szerepelnek.</t>
    </r>
    <r>
      <rPr>
        <sz val="11"/>
        <color indexed="8"/>
        <rFont val="Calibri"/>
        <family val="2"/>
        <charset val="238"/>
      </rPr>
      <t xml:space="preserve"> Ha ezeken más anyagokra lenne szükség, az  vagy számlás beszerzés, beszerzési díjjal, vagy külön megállapodás tárgyát képezi. Amenyiben az ügyfelünk megszabja a beszerzendő anyag márkáját, az csak beszerzési díjas beszerzés lehet.</t>
    </r>
  </si>
  <si>
    <t>Aktuális</t>
  </si>
  <si>
    <t>tervezett mennyiség</t>
  </si>
  <si>
    <t>Tervezett összeg</t>
  </si>
  <si>
    <t>Gyakoriak az összegzési hibák!</t>
  </si>
  <si>
    <t>hidegburkolatokon képzett lyukak</t>
  </si>
  <si>
    <t>Kezdéskor ezt az oszlopot kinullázzuk, majd ahogy készülnek a dolgok, újra visszaírjuk.</t>
  </si>
  <si>
    <r>
      <t xml:space="preserve">Sajnos, azt nem garantálhatjuk, hogy a költségvetés tervezet mindent magába foglal. </t>
    </r>
    <r>
      <rPr>
        <sz val="11"/>
        <color indexed="12"/>
        <rFont val="Arial Black"/>
        <family val="2"/>
        <charset val="238"/>
      </rPr>
      <t>A végső fizetnivalót a valóság határozza meg.</t>
    </r>
    <r>
      <rPr>
        <sz val="11"/>
        <color indexed="10"/>
        <rFont val="Arial Black"/>
        <family val="2"/>
        <charset val="238"/>
      </rPr>
      <t xml:space="preserve"> Ezért kérjük, hogy a költségvetést tételesen ellenőrizze, hogy minél kevesebb plussz költség merülhessen fel kivitelezés közben!!!</t>
    </r>
  </si>
  <si>
    <t>Biztonsági tartalék</t>
  </si>
  <si>
    <r>
      <rPr>
        <sz val="11"/>
        <color indexed="8"/>
        <rFont val="Arial Black"/>
        <family val="2"/>
        <charset val="238"/>
      </rPr>
      <t>ANYAG</t>
    </r>
    <r>
      <rPr>
        <sz val="11"/>
        <color indexed="8"/>
        <rFont val="Calibri"/>
        <family val="2"/>
        <charset val="238"/>
      </rPr>
      <t xml:space="preserve"> bruttó</t>
    </r>
  </si>
  <si>
    <t>fal bontás</t>
  </si>
  <si>
    <t>stang elzárás</t>
  </si>
  <si>
    <r>
      <t xml:space="preserve">Festés, </t>
    </r>
    <r>
      <rPr>
        <sz val="12"/>
        <color indexed="12"/>
        <rFont val="Arial"/>
        <family val="2"/>
        <charset val="238"/>
      </rPr>
      <t xml:space="preserve">alaphelyzetben élhető, szokásos minőségű felületek kialakítására vonatkozik. Ebben nincs benne a falak kiegyenesítése, függőlegesbe hozása. </t>
    </r>
    <r>
      <rPr>
        <b/>
        <sz val="12"/>
        <color indexed="12"/>
        <rFont val="Arial"/>
        <family val="2"/>
        <charset val="238"/>
      </rPr>
      <t xml:space="preserve">Alaphelyzetben 2 rtg festésre vonatkozik. </t>
    </r>
    <r>
      <rPr>
        <sz val="12"/>
        <color indexed="10"/>
        <rFont val="Arial"/>
        <family val="2"/>
        <charset val="238"/>
      </rPr>
      <t xml:space="preserve">Néha a valóság ettől eltérhet. A fizetni valót a valósághoz kell igazítsuk... </t>
    </r>
    <r>
      <rPr>
        <b/>
        <sz val="12"/>
        <color indexed="10"/>
        <rFont val="Arial"/>
        <family val="2"/>
        <charset val="238"/>
      </rPr>
      <t>A színezés feláras, színhatárképzés!</t>
    </r>
  </si>
  <si>
    <t>konyha erős vezeték kiépítése</t>
  </si>
  <si>
    <t>csiszolás</t>
  </si>
  <si>
    <t>fleckelés (apró hibák javítása az dldő festés után)</t>
  </si>
  <si>
    <t>megjegyzés:</t>
  </si>
  <si>
    <t>aláírási</t>
  </si>
  <si>
    <t>18-as gázcső</t>
  </si>
  <si>
    <t>18-as gázpressz idomok</t>
  </si>
  <si>
    <t>akrill az ablak szélekhez</t>
  </si>
  <si>
    <t>auracolor@hotmail.com  Tóth Róbert +3630 68 00 444</t>
  </si>
  <si>
    <r>
      <t>műtárgy bontás, pl. kád, mosdó,  polc, ajtótok, kazán, csapo</t>
    </r>
    <r>
      <rPr>
        <b/>
        <sz val="12"/>
        <color indexed="10"/>
        <rFont val="Arial"/>
        <family val="2"/>
        <charset val="238"/>
      </rPr>
      <t>k, megszámolható darabok…</t>
    </r>
  </si>
  <si>
    <t>új Megszámolható Kiállások, csapok, lefolyók, 3mosdó, 2mosógép, 3zuhany, 1wc, 3konyha</t>
  </si>
  <si>
    <t>biztosíték tábla kialakítása</t>
  </si>
  <si>
    <t>tervezett összeg</t>
  </si>
  <si>
    <t>bontott falhelyek eltüntetése</t>
  </si>
  <si>
    <t>fugázás</t>
  </si>
  <si>
    <t>glettelés telibe</t>
  </si>
  <si>
    <t>élhető 2rtg. mázolás</t>
  </si>
  <si>
    <t>magas mimőségű 3 rtg. Új alapon.</t>
  </si>
  <si>
    <t xml:space="preserve">tervezett összeg </t>
  </si>
  <si>
    <t>aljzatbeton javítások</t>
  </si>
  <si>
    <t>alávakolás, függőlegesítés</t>
  </si>
  <si>
    <t>fugák, kb. ha egy szín…, több szín esetén több lesz a káló</t>
  </si>
  <si>
    <t>parkett lakk</t>
  </si>
  <si>
    <t>mennyezetek</t>
  </si>
  <si>
    <t>tapéta fűrészporos</t>
  </si>
  <si>
    <t>tapéta ragasztó</t>
  </si>
  <si>
    <t>színhatár képzés</t>
  </si>
  <si>
    <t>hideg burkolatok</t>
  </si>
  <si>
    <t>laminált parkett, aátét szivacs, fólia</t>
  </si>
  <si>
    <t>0-3-as fehér glettelőgipsz simításhoz, a festett falakra</t>
  </si>
  <si>
    <r>
      <t xml:space="preserve">6-30-as vakológipsz a </t>
    </r>
    <r>
      <rPr>
        <b/>
        <sz val="12"/>
        <rFont val="Arial"/>
        <family val="2"/>
        <charset val="238"/>
      </rPr>
      <t>festendő falakra, és a tapéta alá is telibe</t>
    </r>
  </si>
  <si>
    <r>
      <t xml:space="preserve">szobafesték, </t>
    </r>
    <r>
      <rPr>
        <sz val="12"/>
        <color indexed="30"/>
        <rFont val="Arial"/>
        <family val="2"/>
        <charset val="238"/>
      </rPr>
      <t>krétaporos</t>
    </r>
    <r>
      <rPr>
        <sz val="12"/>
        <rFont val="Arial"/>
        <family val="2"/>
        <charset val="238"/>
      </rPr>
      <t xml:space="preserve"> Héra minõség, ha színezünk több a káló</t>
    </r>
  </si>
  <si>
    <r>
      <t>szobafesték</t>
    </r>
    <r>
      <rPr>
        <sz val="12"/>
        <color indexed="30"/>
        <rFont val="Arial"/>
        <family val="2"/>
        <charset val="238"/>
      </rPr>
      <t>, Nem krétaporos</t>
    </r>
    <r>
      <rPr>
        <b/>
        <sz val="12"/>
        <color indexed="10"/>
        <rFont val="Arial"/>
        <family val="2"/>
        <charset val="238"/>
      </rPr>
      <t xml:space="preserve"> minõség, színes készfesték pl. Héra prémium</t>
    </r>
  </si>
  <si>
    <t xml:space="preserve"> SZÍNEZÉK? Készfesték?</t>
  </si>
  <si>
    <t>alávakolás</t>
  </si>
  <si>
    <t>tervezett beszerzések</t>
  </si>
  <si>
    <t>1201 1021 -   0121 6668  -  0010 0001</t>
  </si>
  <si>
    <t>költségvetési</t>
  </si>
  <si>
    <r>
      <rPr>
        <b/>
        <sz val="12"/>
        <color indexed="10"/>
        <rFont val="Arial"/>
        <family val="2"/>
        <charset val="238"/>
      </rPr>
      <t>számlás</t>
    </r>
    <r>
      <rPr>
        <b/>
        <sz val="12"/>
        <color indexed="12"/>
        <rFont val="Arial"/>
        <family val="2"/>
        <charset val="238"/>
      </rPr>
      <t xml:space="preserve"> anyagbeszerzés pl.</t>
    </r>
  </si>
  <si>
    <t>függőlegesítés</t>
  </si>
  <si>
    <r>
      <t xml:space="preserve">Vízvezeték kiépítés, </t>
    </r>
    <r>
      <rPr>
        <b/>
        <sz val="12"/>
        <color indexed="10"/>
        <rFont val="Arial"/>
        <family val="2"/>
        <charset val="238"/>
      </rPr>
      <t>nem teszünk rá hőszigetelést, lakáson belül minek is?</t>
    </r>
    <r>
      <rPr>
        <b/>
        <sz val="12"/>
        <color indexed="12"/>
        <rFont val="Arial"/>
        <family val="2"/>
        <charset val="238"/>
      </rPr>
      <t xml:space="preserve"> Külön kérésre tehetünk rá hőszigetelést, felárért.</t>
    </r>
  </si>
  <si>
    <r>
      <t xml:space="preserve">Fűtés és Gázvezeték kiépítés, </t>
    </r>
    <r>
      <rPr>
        <b/>
        <sz val="12"/>
        <color indexed="10"/>
        <rFont val="Arial"/>
        <family val="2"/>
        <charset val="238"/>
      </rPr>
      <t>nem teszünk rá hőszigetelést, lakáson belül minek is?</t>
    </r>
    <r>
      <rPr>
        <b/>
        <sz val="12"/>
        <color indexed="12"/>
        <rFont val="Arial"/>
        <family val="2"/>
        <charset val="238"/>
      </rPr>
      <t xml:space="preserve"> Külön kérésre tehetünk rá hőszigetelést, felárért.</t>
    </r>
  </si>
  <si>
    <r>
      <t xml:space="preserve">tervezett nettó/bruttó költség </t>
    </r>
    <r>
      <rPr>
        <sz val="10"/>
        <color indexed="10"/>
        <rFont val="Arial Black"/>
        <family val="2"/>
        <charset val="238"/>
      </rPr>
      <t>tatalékkal</t>
    </r>
  </si>
  <si>
    <t>Hátra van még</t>
  </si>
  <si>
    <t>Hátra van még…</t>
  </si>
  <si>
    <t>Hátra van még...</t>
  </si>
  <si>
    <t>valóságos mennyiség,</t>
  </si>
  <si>
    <t>aktuális</t>
  </si>
  <si>
    <t>egyenesítés  sarok élek</t>
  </si>
  <si>
    <t>egyenesítés felületsík</t>
  </si>
  <si>
    <t>gázkazán  installálás</t>
  </si>
  <si>
    <t>konyha csempézés</t>
  </si>
  <si>
    <t>plusz építési sitt</t>
  </si>
  <si>
    <t>kémény kialakítása Turbó, vagy kondenzációs kazánhoz, csövek hossza</t>
  </si>
  <si>
    <t>Tóth Róbert</t>
  </si>
  <si>
    <r>
      <t>Villany szerelvényezés (</t>
    </r>
    <r>
      <rPr>
        <sz val="12"/>
        <color indexed="49"/>
        <rFont val="Arial"/>
        <family val="2"/>
        <charset val="238"/>
      </rPr>
      <t>az összes megszámolható darab,</t>
    </r>
    <r>
      <rPr>
        <sz val="12"/>
        <rFont val="Arial"/>
        <family val="2"/>
        <charset val="238"/>
      </rPr>
      <t xml:space="preserve"> konnektor, mondjuk, sarokcsapok, …</t>
    </r>
    <r>
      <rPr>
        <b/>
        <sz val="12"/>
        <color indexed="10"/>
        <rFont val="Arial"/>
        <family val="2"/>
        <charset val="238"/>
      </rPr>
      <t>pontosítani…</t>
    </r>
    <r>
      <rPr>
        <sz val="12"/>
        <rFont val="Arial"/>
        <family val="2"/>
        <charset val="238"/>
      </rPr>
      <t xml:space="preserve"> kapcsoló,  biztosíték)</t>
    </r>
  </si>
  <si>
    <t>háló fala</t>
  </si>
  <si>
    <t>nappali fala</t>
  </si>
  <si>
    <t>fürdőszoba fala</t>
  </si>
  <si>
    <t>általános apró javítás a falakon</t>
  </si>
  <si>
    <t>vakolat pótlás a nyílásokon</t>
  </si>
  <si>
    <t>tok mázolás</t>
  </si>
  <si>
    <t>magas mimőségű 3 rtg. Régi alapon.</t>
  </si>
  <si>
    <t>komunikációs kiállás, dupla vezetékkel</t>
  </si>
  <si>
    <t>biztosíték doboz</t>
  </si>
  <si>
    <r>
      <t xml:space="preserve">TV, internet kábel, duplán </t>
    </r>
    <r>
      <rPr>
        <b/>
        <sz val="12"/>
        <color indexed="10"/>
        <rFont val="Arial"/>
        <family val="2"/>
        <charset val="238"/>
      </rPr>
      <t>?</t>
    </r>
  </si>
  <si>
    <t>Belső ajtók</t>
  </si>
  <si>
    <t>belső ablakok</t>
  </si>
  <si>
    <t>vízóra hitelesítés szerződés</t>
  </si>
  <si>
    <r>
      <t xml:space="preserve"> </t>
    </r>
    <r>
      <rPr>
        <b/>
        <sz val="12"/>
        <color indexed="10"/>
        <rFont val="Arial"/>
        <family val="2"/>
        <charset val="238"/>
      </rPr>
      <t>törölközőszárító</t>
    </r>
    <r>
      <rPr>
        <sz val="12"/>
        <rFont val="Arial"/>
        <family val="2"/>
        <charset val="238"/>
      </rPr>
      <t xml:space="preserve"> ? Villany fűtőbetéttel</t>
    </r>
  </si>
  <si>
    <t>tükrös szekrény</t>
  </si>
  <si>
    <t>külső nyílások spaletta restaurálás, kívül</t>
  </si>
  <si>
    <r>
      <rPr>
        <b/>
        <sz val="12"/>
        <rFont val="Arial"/>
        <family val="2"/>
        <charset val="238"/>
      </rPr>
      <t>sitt kezelés,</t>
    </r>
    <r>
      <rPr>
        <sz val="12"/>
        <rFont val="Arial"/>
        <family val="2"/>
        <charset val="238"/>
      </rPr>
      <t xml:space="preserve"> zsákolás, kihordás, csigázás, </t>
    </r>
    <r>
      <rPr>
        <b/>
        <sz val="12"/>
        <rFont val="Arial"/>
        <family val="2"/>
        <charset val="238"/>
      </rPr>
      <t>anyag feltermelés</t>
    </r>
  </si>
  <si>
    <t>vízóra csere hitelesíttetés ügyintézése</t>
  </si>
  <si>
    <t>végső nagy szöszmötölés, kb. 4 nap egy-két ember (kisebb-nagyobb hibák javítása, elmaradások pótlása, tételesen nem szereplő apró feladatok elvégzése.)</t>
  </si>
  <si>
    <t>klíma előkészítés, csövek beépítése</t>
  </si>
  <si>
    <r>
      <t xml:space="preserve"> Felmérés-kalkuláció díjmentes az első költségvetés vázlatig. Azt követően már nem lehet ingyenes, mert akkor azt másnak kellene megfizetni.
Egy átlagos teljes felújítás megalapozott költségvetése kiszámolva három napos munka átlagban.      
Védve a korrekt Ügyfeleinket, a díjmentes első vázlat után, </t>
    </r>
    <r>
      <rPr>
        <b/>
        <sz val="11"/>
        <color indexed="8"/>
        <rFont val="Arial"/>
        <family val="2"/>
        <charset val="238"/>
      </rPr>
      <t>ha komolyra fordul a dolog, csak egy húszas utalása után folytathatom a számításokat.</t>
    </r>
  </si>
  <si>
    <t>konyha fala</t>
  </si>
  <si>
    <t>előszoba fala</t>
  </si>
  <si>
    <r>
      <t xml:space="preserve">tisztasági 1rtg. Mázolás </t>
    </r>
    <r>
      <rPr>
        <sz val="12"/>
        <color indexed="10"/>
        <rFont val="Arial"/>
        <family val="2"/>
        <charset val="238"/>
      </rPr>
      <t>mondjuk</t>
    </r>
  </si>
  <si>
    <r>
      <t xml:space="preserve">csõ megszüntetés </t>
    </r>
    <r>
      <rPr>
        <sz val="12"/>
        <color indexed="10"/>
        <rFont val="Arial"/>
        <family val="2"/>
        <charset val="238"/>
      </rPr>
      <t>mondjuk</t>
    </r>
  </si>
  <si>
    <t>belső ajtó bontása</t>
  </si>
  <si>
    <t>radiátor csere</t>
  </si>
  <si>
    <t>világitás, több kapcsolóval, kapcsolónként</t>
  </si>
  <si>
    <t>külső nyílások spaletta restaurálás, egyik oldalon</t>
  </si>
  <si>
    <t xml:space="preserve">összes padló </t>
  </si>
  <si>
    <t>vagy laminált parketta rakása</t>
  </si>
  <si>
    <t>erkély padló</t>
  </si>
  <si>
    <r>
      <t xml:space="preserve">Víz szerelvényezés, </t>
    </r>
    <r>
      <rPr>
        <b/>
        <sz val="12"/>
        <color indexed="10"/>
        <rFont val="Arial"/>
        <family val="2"/>
        <charset val="238"/>
      </rPr>
      <t>lámpa,</t>
    </r>
    <r>
      <rPr>
        <sz val="12"/>
        <rFont val="Arial"/>
        <family val="2"/>
        <charset val="238"/>
      </rPr>
      <t xml:space="preserve"> Wc, darálós wc, öblírótő tartály, csapok,  szifonok, szaniterek, fali tárgyak (</t>
    </r>
    <r>
      <rPr>
        <sz val="12"/>
        <color indexed="49"/>
        <rFont val="Arial"/>
        <family val="2"/>
        <charset val="238"/>
      </rPr>
      <t>számolható darabok</t>
    </r>
    <r>
      <rPr>
        <sz val="12"/>
        <rFont val="Arial"/>
        <family val="2"/>
        <charset val="238"/>
      </rPr>
      <t>) mondjuk…</t>
    </r>
    <r>
      <rPr>
        <b/>
        <sz val="12"/>
        <color indexed="10"/>
        <rFont val="Arial"/>
        <family val="2"/>
        <charset val="238"/>
      </rPr>
      <t>pontosítani...</t>
    </r>
  </si>
  <si>
    <t>nyílások befalazása gipszkartonnal, hangszigeteléssel</t>
  </si>
  <si>
    <t>tapéta bontások</t>
  </si>
  <si>
    <r>
      <t xml:space="preserve">fördő csempe bontása, </t>
    </r>
    <r>
      <rPr>
        <sz val="12"/>
        <color indexed="10"/>
        <rFont val="Arial"/>
        <family val="2"/>
        <charset val="238"/>
      </rPr>
      <t xml:space="preserve">180 </t>
    </r>
    <r>
      <rPr>
        <b/>
        <sz val="12"/>
        <color indexed="10"/>
        <rFont val="Arial"/>
        <family val="2"/>
        <charset val="238"/>
      </rPr>
      <t>magasan</t>
    </r>
  </si>
  <si>
    <r>
      <t xml:space="preserve">Összesített horony vésés-vakolás, betonban   (utólag látszik, közösen felmérni) </t>
    </r>
    <r>
      <rPr>
        <b/>
        <sz val="12"/>
        <color indexed="10"/>
        <rFont val="Arial"/>
        <family val="2"/>
        <charset val="238"/>
      </rPr>
      <t>tégla</t>
    </r>
    <r>
      <rPr>
        <sz val="12"/>
        <rFont val="Arial"/>
        <family val="2"/>
        <charset val="238"/>
      </rPr>
      <t xml:space="preserve"> is an</t>
    </r>
  </si>
  <si>
    <r>
      <t xml:space="preserve">padlólap bontás a régi konyhában előszobában, fürdőben, </t>
    </r>
    <r>
      <rPr>
        <b/>
        <sz val="12"/>
        <rFont val="Arial"/>
        <family val="2"/>
        <charset val="238"/>
      </rPr>
      <t>dupla</t>
    </r>
    <r>
      <rPr>
        <sz val="12"/>
        <rFont val="Arial"/>
        <family val="2"/>
        <charset val="238"/>
      </rPr>
      <t xml:space="preserve"> linó</t>
    </r>
  </si>
  <si>
    <r>
      <t xml:space="preserve">konyha csempe bontása, </t>
    </r>
    <r>
      <rPr>
        <sz val="12"/>
        <color indexed="10"/>
        <rFont val="Arial"/>
        <family val="2"/>
        <charset val="238"/>
      </rPr>
      <t>kereken</t>
    </r>
  </si>
  <si>
    <t>radiátor átrakás öt rétegű csővel</t>
  </si>
  <si>
    <t>radiátor megszüntetés</t>
  </si>
  <si>
    <r>
      <t xml:space="preserve">csempe bontás után festhető felület kialakítása </t>
    </r>
    <r>
      <rPr>
        <b/>
        <sz val="12"/>
        <color indexed="10"/>
        <rFont val="Arial"/>
        <family val="2"/>
        <charset val="238"/>
      </rPr>
      <t>mondjuk</t>
    </r>
  </si>
  <si>
    <r>
      <t xml:space="preserve">belső ajtó beállítása, betonnyílás átméretezéssel, </t>
    </r>
    <r>
      <rPr>
        <b/>
        <sz val="12"/>
        <rFont val="Arial"/>
        <family val="2"/>
        <charset val="238"/>
      </rPr>
      <t>téglánál a fele</t>
    </r>
  </si>
  <si>
    <t>boltívesítés, betonnál a másfélszerese</t>
  </si>
  <si>
    <r>
      <rPr>
        <b/>
        <sz val="12"/>
        <rFont val="Arial"/>
        <family val="2"/>
        <charset val="238"/>
      </rPr>
      <t>szükséges lehet</t>
    </r>
    <r>
      <rPr>
        <sz val="12"/>
        <rFont val="Arial"/>
        <family val="2"/>
        <charset val="238"/>
      </rPr>
      <t xml:space="preserve">, fürdő csempe hely újra vakolása </t>
    </r>
    <r>
      <rPr>
        <b/>
        <sz val="12"/>
        <color indexed="10"/>
        <rFont val="Arial"/>
        <family val="2"/>
        <charset val="238"/>
      </rPr>
      <t>kérdéses, vagy dryvit hálózása az felébe van, max.</t>
    </r>
  </si>
  <si>
    <t>falhelyek javítása</t>
  </si>
  <si>
    <t>csempe bontás</t>
  </si>
  <si>
    <t>linóleum</t>
  </si>
  <si>
    <t>tapéta</t>
  </si>
  <si>
    <r>
      <t xml:space="preserve">betonfal bontás, a </t>
    </r>
    <r>
      <rPr>
        <sz val="12"/>
        <color indexed="10"/>
        <rFont val="Arial"/>
        <family val="2"/>
        <charset val="238"/>
      </rPr>
      <t>konyhai</t>
    </r>
    <r>
      <rPr>
        <sz val="12"/>
        <rFont val="Arial"/>
        <family val="2"/>
        <charset val="238"/>
      </rPr>
      <t xml:space="preserve"> is, ha tégla, a felébe van</t>
    </r>
  </si>
  <si>
    <t>Idomok, csövek a radátor áthelyezéshez</t>
  </si>
  <si>
    <t>nyitó, záró szelepek a radiátorokhoz</t>
  </si>
  <si>
    <t xml:space="preserve"> víz óra ideiglenes</t>
  </si>
  <si>
    <r>
      <t>gipszkarton fal kiképzése kálóval</t>
    </r>
    <r>
      <rPr>
        <b/>
        <sz val="12"/>
        <color indexed="10"/>
        <rFont val="Arial"/>
        <family val="2"/>
        <charset val="238"/>
      </rPr>
      <t xml:space="preserve">  erős hangszigeteléssel</t>
    </r>
  </si>
  <si>
    <t>pisztolyos pur hab az ajtó beállításokhoz</t>
  </si>
  <si>
    <t>burkolat ragasztó betonra</t>
  </si>
  <si>
    <t>kenhető vízszigetelő gumi</t>
  </si>
  <si>
    <t>sarokerősítő gumiszalag</t>
  </si>
  <si>
    <t>konyhai páraelszívó</t>
  </si>
  <si>
    <r>
      <t xml:space="preserve">tartalék összesen, amiről még nem tudjuk, mire kell…., de bizton </t>
    </r>
    <r>
      <rPr>
        <sz val="10"/>
        <color indexed="10"/>
        <rFont val="Arial Black"/>
        <family val="2"/>
        <charset val="238"/>
      </rPr>
      <t>szükséges lesz.</t>
    </r>
  </si>
  <si>
    <t>aktuális, fizetni való</t>
  </si>
  <si>
    <t>fizetve</t>
  </si>
  <si>
    <t>Strang bontás</t>
  </si>
  <si>
    <t>csap csoda beépítés</t>
  </si>
  <si>
    <t>juli. 30</t>
  </si>
  <si>
    <t>juli. 19</t>
  </si>
  <si>
    <t>bandázs üvegszövet</t>
  </si>
  <si>
    <t>repedésmentesítés bandázsolás</t>
  </si>
  <si>
    <t>hálós élvédők</t>
  </si>
  <si>
    <t>holker glettelés</t>
  </si>
  <si>
    <t>zár</t>
  </si>
  <si>
    <t xml:space="preserve">fürdő és konyha csempe hely újra vakolása </t>
  </si>
  <si>
    <t>lábazat bontás</t>
  </si>
  <si>
    <t>lábazat síkra javítás</t>
  </si>
  <si>
    <t>karton dobozolások, anyagostul</t>
  </si>
  <si>
    <t>szekrény kartonból, anyagostul</t>
  </si>
  <si>
    <t>aljzatbeton pótlások</t>
  </si>
  <si>
    <t>beton a javításokhoz</t>
  </si>
  <si>
    <t>beépített wc beépítése</t>
  </si>
  <si>
    <t>festő élvédők polc</t>
  </si>
  <si>
    <t>bojler, wc pur habok szerelő csavarok</t>
  </si>
  <si>
    <t>polc háromszori glettelés</t>
  </si>
  <si>
    <t>aljzat hálózás</t>
  </si>
  <si>
    <t>aljzat hálózás háló</t>
  </si>
  <si>
    <t>aljzat hálózás ragasztó, tapadóhíd</t>
  </si>
  <si>
    <t>külső nyílásbéletek létrehozása, anyagostul</t>
  </si>
  <si>
    <t>ablak környékek festő javítása</t>
  </si>
  <si>
    <r>
      <t xml:space="preserve">szag és páraelszívó, </t>
    </r>
    <r>
      <rPr>
        <sz val="12"/>
        <color indexed="10"/>
        <rFont val="Arial"/>
        <family val="2"/>
        <charset val="238"/>
      </rPr>
      <t>kell vésett lyuk + anyag, szita, hab, stb.</t>
    </r>
  </si>
  <si>
    <t>szintező ragasztó</t>
  </si>
  <si>
    <t>a festőnek</t>
  </si>
  <si>
    <t>burkolási és színes festédi segédanyagok</t>
  </si>
  <si>
    <t>szintezési javítások</t>
  </si>
  <si>
    <t>fleckelés színes</t>
  </si>
  <si>
    <t>gránit</t>
  </si>
  <si>
    <t>szilikon Lajosnak</t>
  </si>
  <si>
    <t xml:space="preserve">szekrény csiszatolás, fleckelés, festés, </t>
  </si>
  <si>
    <t>Szivacstartó kialakítása, burkolva</t>
  </si>
  <si>
    <t>parketta szegélyezés</t>
  </si>
  <si>
    <t>fürdőszoba csempe</t>
  </si>
  <si>
    <t>díszburkolat, fugázva</t>
  </si>
  <si>
    <t>Kád beépítése burkolt előlappal, anyagostul</t>
  </si>
  <si>
    <t>erkély villany, konnektor, lámpa, vésve</t>
  </si>
  <si>
    <t>szilikon kádhoz</t>
  </si>
  <si>
    <t>OSB a kádhoz</t>
  </si>
  <si>
    <t>csengő kialakítása</t>
  </si>
  <si>
    <t>redőny kiállások csövezése, bekötése</t>
  </si>
  <si>
    <t>nyard3@msn.com</t>
  </si>
  <si>
    <t>Nyár Dániel zárása</t>
  </si>
  <si>
    <t>József Attila lakótelep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</si>
</sst>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3" formatCode="_-* #,##0.00\ _F_t_-;\-* #,##0.00\ _F_t_-;_-* &quot;-&quot;??\ _F_t_-;_-@_-"/>
    <numFmt numFmtId="164" formatCode="_-* #,##0\ _F_t_-;\-* #,##0\ _F_t_-;_-* &quot;-&quot;??\ _F_t_-;_-@_-"/>
    <numFmt numFmtId="165" formatCode="#,##0_@&quot;m2&quot;"/>
    <numFmt numFmtId="166" formatCode="#,##0_@&quot;db&quot;"/>
    <numFmt numFmtId="167" formatCode="#,##0_@&quot;m&quot;"/>
    <numFmt numFmtId="168" formatCode="#,##0.0_@&quot;m2&quot;"/>
    <numFmt numFmtId="169" formatCode="#,##0.00_@&quot;m2&quot;"/>
    <numFmt numFmtId="170" formatCode="#,##0.00_@&quot;m&quot;"/>
    <numFmt numFmtId="171" formatCode="#,##0.0_@&quot;m&quot;"/>
    <numFmt numFmtId="172" formatCode="#,##0_@&quot;m3&quot;"/>
    <numFmt numFmtId="173" formatCode="#,##0_@&quot;zsák&quot;"/>
    <numFmt numFmtId="174" formatCode="#,##0_@&quot;tekercs&quot;"/>
    <numFmt numFmtId="175" formatCode="#,##0.00_@&quot;cm&quot;"/>
    <numFmt numFmtId="176" formatCode="#,##0_@&quot;liter&quot;"/>
    <numFmt numFmtId="177" formatCode="#,##0_@&quot;kg&quot;"/>
    <numFmt numFmtId="178" formatCode="#,##0_@&quot;Ft/össz.&quot;"/>
    <numFmt numFmtId="179" formatCode="#,##0_@&quot;Ft/zsák&quot;"/>
    <numFmt numFmtId="180" formatCode="#,##0_@&quot;zsák/25 kg&quot;"/>
    <numFmt numFmtId="181" formatCode="#,##0_@&quot;tubus&quot;"/>
    <numFmt numFmtId="182" formatCode="#,##0_@&quot;doboz&quot;"/>
    <numFmt numFmtId="183" formatCode="#,##0.0_@&quot;m3&quot;"/>
    <numFmt numFmtId="184" formatCode="#,##0_@&quot;csomag&quot;"/>
    <numFmt numFmtId="185" formatCode="#,##0_@&quot;vödör/16 kg&quot;"/>
    <numFmt numFmtId="186" formatCode="#,##0_@&quot;Ft&quot;"/>
    <numFmt numFmtId="187" formatCode="#,##0_@&quot;tabla&quot;"/>
    <numFmt numFmtId="188" formatCode="#,##0.0_@&quot;zsák/25 kg&quot;"/>
    <numFmt numFmtId="189" formatCode="#,##0.0_@&quot;db&quot;"/>
    <numFmt numFmtId="190" formatCode="#,##0_@&quot;munkanap&quot;"/>
    <numFmt numFmtId="191" formatCode="#,##0_@&quot;cm&quot;"/>
    <numFmt numFmtId="192" formatCode="#,##0_@&quot;vödör/5 lit&quot;"/>
    <numFmt numFmtId="193" formatCode="[$-40E]mmmm\ d/;@"/>
  </numFmts>
  <fonts count="119" x14ac:knownFonts="1">
    <font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20"/>
      <name val="Arial Black"/>
      <family val="2"/>
      <charset val="238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Arial Black"/>
      <family val="2"/>
      <charset val="238"/>
    </font>
    <font>
      <sz val="20"/>
      <color indexed="8"/>
      <name val="Arial Black"/>
      <family val="2"/>
      <charset val="238"/>
    </font>
    <font>
      <sz val="11"/>
      <color indexed="8"/>
      <name val="Arial Black"/>
      <family val="2"/>
      <charset val="238"/>
    </font>
    <font>
      <sz val="12"/>
      <color indexed="8"/>
      <name val="Arial Black"/>
      <family val="2"/>
      <charset val="238"/>
    </font>
    <font>
      <sz val="12"/>
      <color indexed="10"/>
      <name val="Arial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10"/>
      <name val="Arial Black"/>
      <family val="2"/>
      <charset val="238"/>
    </font>
    <font>
      <b/>
      <sz val="11"/>
      <color indexed="12"/>
      <name val="Arial Black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12"/>
      <name val="Calibri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 Black"/>
      <family val="2"/>
      <charset val="238"/>
    </font>
    <font>
      <b/>
      <sz val="11"/>
      <color indexed="10"/>
      <name val="Arial Black"/>
      <family val="2"/>
      <charset val="238"/>
    </font>
    <font>
      <sz val="10"/>
      <name val="Arial Black"/>
      <family val="2"/>
      <charset val="238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1"/>
      <color indexed="12"/>
      <name val="Arial Narrow"/>
      <family val="2"/>
      <charset val="238"/>
    </font>
    <font>
      <sz val="11"/>
      <color indexed="12"/>
      <name val="Arial Black"/>
      <family val="2"/>
      <charset val="238"/>
    </font>
    <font>
      <b/>
      <sz val="11"/>
      <color indexed="10"/>
      <name val="Arial Narrow"/>
      <family val="2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Arial Black"/>
      <family val="2"/>
      <charset val="238"/>
    </font>
    <font>
      <b/>
      <sz val="12"/>
      <name val="Arial Black"/>
      <family val="2"/>
      <charset val="238"/>
    </font>
    <font>
      <sz val="12"/>
      <name val="Arial Black"/>
      <family val="2"/>
      <charset val="238"/>
    </font>
    <font>
      <sz val="16"/>
      <name val="Arial Black"/>
      <family val="2"/>
      <charset val="238"/>
    </font>
    <font>
      <b/>
      <sz val="12"/>
      <color indexed="6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0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Arial Black"/>
      <family val="2"/>
      <charset val="238"/>
    </font>
    <font>
      <sz val="12"/>
      <color indexed="10"/>
      <name val="Arial CE"/>
      <charset val="238"/>
    </font>
    <font>
      <sz val="11"/>
      <color indexed="10"/>
      <name val="Calibri"/>
      <family val="2"/>
      <charset val="238"/>
    </font>
    <font>
      <b/>
      <sz val="12"/>
      <color indexed="10"/>
      <name val="Arial"/>
      <family val="2"/>
      <charset val="238"/>
    </font>
    <font>
      <sz val="14"/>
      <name val="Arial Black"/>
      <family val="2"/>
      <charset val="238"/>
    </font>
    <font>
      <sz val="14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sz val="14"/>
      <color indexed="8"/>
      <name val="Arial Black"/>
      <family val="2"/>
      <charset val="238"/>
    </font>
    <font>
      <u/>
      <sz val="14"/>
      <color indexed="12"/>
      <name val="Arial Black"/>
      <family val="2"/>
      <charset val="238"/>
    </font>
    <font>
      <u/>
      <sz val="12"/>
      <color indexed="12"/>
      <name val="Arial Black"/>
      <family val="2"/>
      <charset val="238"/>
    </font>
    <font>
      <sz val="12"/>
      <color indexed="49"/>
      <name val="Arial"/>
      <family val="2"/>
      <charset val="238"/>
    </font>
    <font>
      <b/>
      <sz val="22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color indexed="10"/>
      <name val="Arial"/>
      <family val="2"/>
      <charset val="238"/>
    </font>
    <font>
      <b/>
      <sz val="11"/>
      <color indexed="12"/>
      <name val="Calibri"/>
      <family val="2"/>
      <charset val="238"/>
    </font>
    <font>
      <sz val="11"/>
      <color indexed="56"/>
      <name val="Arial Black"/>
      <family val="2"/>
      <charset val="238"/>
    </font>
    <font>
      <sz val="11"/>
      <color indexed="56"/>
      <name val="Calibri"/>
      <family val="2"/>
      <charset val="238"/>
    </font>
    <font>
      <sz val="11"/>
      <name val="Calibri"/>
      <family val="2"/>
      <charset val="238"/>
    </font>
    <font>
      <sz val="12"/>
      <color indexed="55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22"/>
      <color indexed="12"/>
      <name val="Arial"/>
      <family val="2"/>
      <charset val="238"/>
    </font>
    <font>
      <sz val="12"/>
      <color indexed="12"/>
      <name val="Arial Black"/>
      <family val="2"/>
      <charset val="238"/>
    </font>
    <font>
      <b/>
      <sz val="11"/>
      <color indexed="10"/>
      <name val="Calibri"/>
      <family val="2"/>
      <charset val="238"/>
    </font>
    <font>
      <b/>
      <sz val="14"/>
      <name val="Arial Black"/>
      <family val="2"/>
      <charset val="238"/>
    </font>
    <font>
      <b/>
      <sz val="14"/>
      <color indexed="10"/>
      <name val="Arial Black"/>
      <family val="2"/>
      <charset val="238"/>
    </font>
    <font>
      <b/>
      <sz val="14"/>
      <color indexed="22"/>
      <name val="Arial Black"/>
      <family val="2"/>
      <charset val="238"/>
    </font>
    <font>
      <b/>
      <sz val="12"/>
      <color indexed="10"/>
      <name val="Arial Narrow"/>
      <family val="2"/>
      <charset val="238"/>
    </font>
    <font>
      <sz val="12"/>
      <color indexed="30"/>
      <name val="Arial"/>
      <family val="2"/>
      <charset val="238"/>
    </font>
    <font>
      <sz val="10"/>
      <color indexed="8"/>
      <name val="Calibri"/>
      <family val="2"/>
      <charset val="238"/>
    </font>
    <font>
      <u/>
      <sz val="10"/>
      <color indexed="12"/>
      <name val="Arial Black"/>
      <family val="2"/>
      <charset val="238"/>
    </font>
    <font>
      <sz val="10"/>
      <color indexed="12"/>
      <name val="Arial Black"/>
      <family val="2"/>
      <charset val="238"/>
    </font>
    <font>
      <sz val="10"/>
      <color indexed="10"/>
      <name val="Arial Black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Calibri"/>
      <family val="2"/>
      <charset val="238"/>
    </font>
    <font>
      <b/>
      <sz val="12"/>
      <color rgb="FF00B050"/>
      <name val="Arial"/>
      <family val="2"/>
      <charset val="238"/>
    </font>
    <font>
      <sz val="20"/>
      <color rgb="FF0000FF"/>
      <name val="Arial Black"/>
      <family val="2"/>
      <charset val="238"/>
    </font>
    <font>
      <sz val="11"/>
      <color rgb="FF0000FF"/>
      <name val="Calibri"/>
      <family val="2"/>
      <charset val="238"/>
    </font>
    <font>
      <b/>
      <sz val="12"/>
      <color rgb="FF0000FF"/>
      <name val="Arial"/>
      <family val="2"/>
      <charset val="238"/>
    </font>
    <font>
      <b/>
      <sz val="12"/>
      <color rgb="FF0000FF"/>
      <name val="Calibri"/>
      <family val="2"/>
      <charset val="238"/>
    </font>
    <font>
      <b/>
      <sz val="11"/>
      <color rgb="FF0000CC"/>
      <name val="Arial Black"/>
      <family val="2"/>
      <charset val="238"/>
    </font>
    <font>
      <sz val="11"/>
      <color rgb="FF0000CC"/>
      <name val="Calibri"/>
      <family val="2"/>
      <charset val="238"/>
    </font>
    <font>
      <sz val="11"/>
      <color rgb="FF0000CC"/>
      <name val="Arial Black"/>
      <family val="2"/>
      <charset val="238"/>
    </font>
    <font>
      <sz val="12"/>
      <color rgb="FF0000CC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 Black"/>
      <family val="2"/>
      <charset val="238"/>
    </font>
    <font>
      <sz val="11"/>
      <color rgb="FFFF0000"/>
      <name val="Calibri"/>
      <family val="2"/>
      <charset val="238"/>
    </font>
    <font>
      <sz val="16"/>
      <color rgb="FFFFFF00"/>
      <name val="Arial Black"/>
      <family val="2"/>
      <charset val="238"/>
    </font>
    <font>
      <b/>
      <sz val="14"/>
      <color rgb="FF00B0F0"/>
      <name val="Arial Black"/>
      <family val="2"/>
      <charset val="238"/>
    </font>
    <font>
      <sz val="14"/>
      <color theme="9"/>
      <name val="Arial Black"/>
      <family val="2"/>
      <charset val="238"/>
    </font>
    <font>
      <sz val="12"/>
      <color rgb="FF0000CC"/>
      <name val="Arial Black"/>
      <family val="2"/>
      <charset val="238"/>
    </font>
    <font>
      <sz val="14"/>
      <color rgb="FF0000CC"/>
      <name val="Arial Black"/>
      <family val="2"/>
      <charset val="238"/>
    </font>
    <font>
      <b/>
      <sz val="14"/>
      <color rgb="FF0000CC"/>
      <name val="Arial Black"/>
      <family val="2"/>
      <charset val="238"/>
    </font>
    <font>
      <sz val="20"/>
      <color rgb="FF0000CC"/>
      <name val="Arial Black"/>
      <family val="2"/>
      <charset val="238"/>
    </font>
    <font>
      <b/>
      <sz val="12"/>
      <color rgb="FF0000CC"/>
      <name val="Arial Black"/>
      <family val="2"/>
      <charset val="238"/>
    </font>
    <font>
      <sz val="22"/>
      <color rgb="FFFFFF00"/>
      <name val="Arial Black"/>
      <family val="2"/>
      <charset val="238"/>
    </font>
    <font>
      <b/>
      <sz val="24"/>
      <color rgb="FFFFFF00"/>
      <name val="Calibri"/>
      <family val="2"/>
      <charset val="238"/>
    </font>
    <font>
      <sz val="11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6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9" borderId="0" applyNumberFormat="0" applyBorder="0" applyAlignment="0" applyProtection="0"/>
    <xf numFmtId="0" fontId="51" fillId="3" borderId="0" applyNumberFormat="0" applyBorder="0" applyAlignment="0" applyProtection="0"/>
    <xf numFmtId="0" fontId="53" fillId="20" borderId="1" applyNumberFormat="0" applyAlignment="0" applyProtection="0"/>
    <xf numFmtId="0" fontId="72" fillId="21" borderId="2" applyNumberFormat="0" applyAlignment="0" applyProtection="0"/>
    <xf numFmtId="43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39" fillId="7" borderId="1" applyNumberFormat="0" applyAlignment="0" applyProtection="0"/>
    <xf numFmtId="0" fontId="46" fillId="0" borderId="6" applyNumberFormat="0" applyFill="0" applyAlignment="0" applyProtection="0"/>
    <xf numFmtId="0" fontId="52" fillId="22" borderId="0" applyNumberFormat="0" applyBorder="0" applyAlignment="0" applyProtection="0"/>
    <xf numFmtId="0" fontId="7" fillId="23" borderId="7" applyNumberFormat="0" applyFont="0" applyAlignment="0" applyProtection="0"/>
    <xf numFmtId="0" fontId="48" fillId="20" borderId="8" applyNumberFormat="0" applyAlignment="0" applyProtection="0"/>
    <xf numFmtId="0" fontId="40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8" fillId="15" borderId="0" applyNumberFormat="0" applyBorder="0" applyAlignment="0" applyProtection="0"/>
  </cellStyleXfs>
  <cellXfs count="541">
    <xf numFmtId="0" fontId="0" fillId="0" borderId="0" xfId="0"/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/>
    <xf numFmtId="0" fontId="1" fillId="0" borderId="10" xfId="0" applyNumberFormat="1" applyFont="1" applyFill="1" applyBorder="1" applyAlignment="1" applyProtection="1">
      <alignment wrapText="1"/>
      <protection locked="0"/>
    </xf>
    <xf numFmtId="0" fontId="5" fillId="24" borderId="0" xfId="0" applyNumberFormat="1" applyFont="1" applyFill="1" applyBorder="1" applyAlignment="1" applyProtection="1">
      <alignment horizontal="right"/>
      <protection locked="0"/>
    </xf>
    <xf numFmtId="0" fontId="5" fillId="24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0" xfId="28" applyNumberFormat="1" applyFont="1"/>
    <xf numFmtId="16" fontId="0" fillId="0" borderId="0" xfId="0" applyNumberFormat="1"/>
    <xf numFmtId="3" fontId="0" fillId="0" borderId="0" xfId="0" applyNumberFormat="1" applyFill="1"/>
    <xf numFmtId="0" fontId="3" fillId="0" borderId="11" xfId="0" applyFont="1" applyBorder="1" applyAlignment="1">
      <alignment horizontal="center"/>
    </xf>
    <xf numFmtId="0" fontId="0" fillId="0" borderId="0" xfId="0" applyFill="1"/>
    <xf numFmtId="3" fontId="1" fillId="0" borderId="0" xfId="0" applyNumberFormat="1" applyFont="1" applyFill="1" applyBorder="1" applyAlignment="1" applyProtection="1">
      <protection locked="0"/>
    </xf>
    <xf numFmtId="3" fontId="1" fillId="0" borderId="12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>
      <alignment wrapText="1"/>
      <protection locked="0"/>
    </xf>
    <xf numFmtId="3" fontId="1" fillId="0" borderId="13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>
      <alignment wrapText="1"/>
      <protection locked="0"/>
    </xf>
    <xf numFmtId="0" fontId="9" fillId="0" borderId="0" xfId="0" applyFont="1" applyAlignment="1">
      <alignment horizontal="center" vertical="center" wrapText="1"/>
    </xf>
    <xf numFmtId="3" fontId="28" fillId="0" borderId="0" xfId="0" applyNumberFormat="1" applyFont="1"/>
    <xf numFmtId="3" fontId="4" fillId="0" borderId="0" xfId="0" applyNumberFormat="1" applyFont="1" applyBorder="1"/>
    <xf numFmtId="3" fontId="28" fillId="0" borderId="0" xfId="0" applyNumberFormat="1" applyFont="1" applyBorder="1"/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 applyAlignment="1">
      <alignment horizontal="right"/>
    </xf>
    <xf numFmtId="3" fontId="10" fillId="0" borderId="0" xfId="0" applyNumberFormat="1" applyFont="1" applyFill="1"/>
    <xf numFmtId="164" fontId="17" fillId="0" borderId="0" xfId="28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164" fontId="5" fillId="0" borderId="15" xfId="28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1" fillId="0" borderId="16" xfId="28" applyNumberFormat="1" applyFont="1" applyFill="1" applyBorder="1" applyAlignment="1">
      <alignment horizontal="center"/>
    </xf>
    <xf numFmtId="179" fontId="1" fillId="0" borderId="17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75" fontId="4" fillId="0" borderId="18" xfId="0" applyNumberFormat="1" applyFont="1" applyFill="1" applyBorder="1" applyAlignment="1">
      <alignment horizontal="center"/>
    </xf>
    <xf numFmtId="176" fontId="1" fillId="0" borderId="18" xfId="0" applyNumberFormat="1" applyFont="1" applyFill="1" applyBorder="1" applyAlignment="1">
      <alignment horizontal="center"/>
    </xf>
    <xf numFmtId="177" fontId="1" fillId="0" borderId="18" xfId="0" applyNumberFormat="1" applyFont="1" applyFill="1" applyBorder="1" applyAlignment="1">
      <alignment horizontal="center"/>
    </xf>
    <xf numFmtId="178" fontId="4" fillId="0" borderId="19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180" fontId="1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64" fontId="24" fillId="0" borderId="0" xfId="28" applyNumberFormat="1" applyFont="1" applyFill="1"/>
    <xf numFmtId="0" fontId="14" fillId="0" borderId="12" xfId="0" applyNumberFormat="1" applyFont="1" applyFill="1" applyBorder="1" applyAlignment="1" applyProtection="1">
      <alignment wrapText="1"/>
      <protection locked="0"/>
    </xf>
    <xf numFmtId="0" fontId="36" fillId="0" borderId="0" xfId="0" applyFont="1" applyAlignment="1">
      <alignment wrapText="1"/>
    </xf>
    <xf numFmtId="14" fontId="0" fillId="0" borderId="0" xfId="0" applyNumberFormat="1"/>
    <xf numFmtId="164" fontId="0" fillId="0" borderId="0" xfId="28" applyNumberFormat="1" applyFont="1"/>
    <xf numFmtId="0" fontId="73" fillId="0" borderId="12" xfId="0" applyNumberFormat="1" applyFont="1" applyFill="1" applyBorder="1" applyAlignment="1" applyProtection="1">
      <alignment vertical="center" wrapText="1"/>
      <protection locked="0"/>
    </xf>
    <xf numFmtId="0" fontId="54" fillId="0" borderId="0" xfId="0" applyFont="1" applyFill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13" xfId="0" applyNumberFormat="1" applyFont="1" applyFill="1" applyBorder="1" applyAlignment="1" applyProtection="1">
      <alignment vertical="center" wrapText="1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60" fillId="25" borderId="20" xfId="0" applyFont="1" applyFill="1" applyBorder="1" applyAlignment="1">
      <alignment vertical="center" wrapText="1"/>
    </xf>
    <xf numFmtId="3" fontId="28" fillId="0" borderId="0" xfId="0" applyNumberFormat="1" applyFont="1" applyFill="1"/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3" fontId="5" fillId="0" borderId="21" xfId="0" applyNumberFormat="1" applyFont="1" applyFill="1" applyBorder="1" applyAlignment="1" applyProtection="1">
      <alignment horizontal="right" wrapText="1"/>
      <protection locked="0"/>
    </xf>
    <xf numFmtId="0" fontId="27" fillId="0" borderId="12" xfId="0" applyNumberFormat="1" applyFont="1" applyFill="1" applyBorder="1" applyAlignment="1" applyProtection="1">
      <alignment wrapText="1"/>
      <protection locked="0"/>
    </xf>
    <xf numFmtId="168" fontId="0" fillId="0" borderId="0" xfId="0" applyNumberFormat="1" applyFill="1"/>
    <xf numFmtId="168" fontId="9" fillId="0" borderId="0" xfId="0" applyNumberFormat="1" applyFont="1" applyFill="1"/>
    <xf numFmtId="166" fontId="0" fillId="0" borderId="0" xfId="0" applyNumberFormat="1" applyFill="1"/>
    <xf numFmtId="0" fontId="63" fillId="0" borderId="0" xfId="35" applyFont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74" fillId="0" borderId="0" xfId="0" applyFont="1" applyFill="1" applyAlignment="1">
      <alignment horizontal="right" vertical="center" wrapText="1"/>
    </xf>
    <xf numFmtId="0" fontId="76" fillId="0" borderId="0" xfId="0" applyFont="1" applyFill="1"/>
    <xf numFmtId="0" fontId="54" fillId="0" borderId="0" xfId="0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3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4" fontId="1" fillId="0" borderId="0" xfId="28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 wrapText="1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5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0" fontId="79" fillId="0" borderId="12" xfId="0" applyNumberFormat="1" applyFont="1" applyFill="1" applyBorder="1" applyAlignment="1" applyProtection="1">
      <alignment vertical="center" wrapText="1"/>
      <protection locked="0"/>
    </xf>
    <xf numFmtId="0" fontId="54" fillId="0" borderId="12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/>
    </xf>
    <xf numFmtId="164" fontId="5" fillId="0" borderId="15" xfId="28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2" fillId="27" borderId="0" xfId="0" applyFont="1" applyFill="1" applyAlignment="1">
      <alignment horizontal="left" vertical="center"/>
    </xf>
    <xf numFmtId="165" fontId="95" fillId="0" borderId="10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 applyProtection="1">
      <alignment wrapText="1"/>
      <protection locked="0"/>
    </xf>
    <xf numFmtId="0" fontId="73" fillId="0" borderId="27" xfId="0" applyNumberFormat="1" applyFont="1" applyFill="1" applyBorder="1" applyAlignment="1" applyProtection="1">
      <alignment wrapText="1"/>
      <protection locked="0"/>
    </xf>
    <xf numFmtId="3" fontId="1" fillId="0" borderId="28" xfId="0" applyNumberFormat="1" applyFont="1" applyFill="1" applyBorder="1" applyAlignment="1" applyProtection="1">
      <protection locked="0"/>
    </xf>
    <xf numFmtId="0" fontId="0" fillId="0" borderId="12" xfId="0" applyFill="1" applyBorder="1"/>
    <xf numFmtId="0" fontId="35" fillId="0" borderId="0" xfId="0" applyFont="1" applyFill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3" fontId="35" fillId="0" borderId="0" xfId="0" applyNumberFormat="1" applyFont="1" applyFill="1" applyBorder="1" applyAlignment="1" applyProtection="1">
      <alignment horizontal="center" wrapText="1"/>
      <protection locked="0"/>
    </xf>
    <xf numFmtId="3" fontId="34" fillId="0" borderId="22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left" vertical="center"/>
    </xf>
    <xf numFmtId="0" fontId="81" fillId="0" borderId="0" xfId="0" applyNumberFormat="1" applyFont="1" applyFill="1" applyBorder="1" applyAlignment="1" applyProtection="1">
      <alignment horizontal="left" wrapText="1"/>
      <protection locked="0"/>
    </xf>
    <xf numFmtId="0" fontId="84" fillId="0" borderId="0" xfId="0" applyNumberFormat="1" applyFont="1" applyFill="1" applyBorder="1" applyAlignment="1" applyProtection="1">
      <alignment horizontal="center" wrapText="1"/>
      <protection locked="0"/>
    </xf>
    <xf numFmtId="3" fontId="58" fillId="0" borderId="14" xfId="0" applyNumberFormat="1" applyFont="1" applyFill="1" applyBorder="1" applyAlignment="1" applyProtection="1">
      <alignment horizontal="center" vertical="center"/>
      <protection locked="0"/>
    </xf>
    <xf numFmtId="3" fontId="85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1" fillId="0" borderId="12" xfId="28" applyNumberFormat="1" applyFont="1" applyFill="1" applyBorder="1" applyAlignment="1">
      <alignment horizontal="center" vertical="center"/>
    </xf>
    <xf numFmtId="179" fontId="1" fillId="0" borderId="12" xfId="0" applyNumberFormat="1" applyFont="1" applyFill="1" applyBorder="1" applyAlignment="1">
      <alignment horizontal="center" vertical="center"/>
    </xf>
    <xf numFmtId="168" fontId="4" fillId="0" borderId="12" xfId="0" applyNumberFormat="1" applyFont="1" applyFill="1" applyBorder="1" applyAlignment="1">
      <alignment horizontal="center" vertical="center"/>
    </xf>
    <xf numFmtId="175" fontId="4" fillId="0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3" fontId="4" fillId="0" borderId="12" xfId="0" applyNumberFormat="1" applyFont="1" applyFill="1" applyBorder="1" applyAlignment="1">
      <alignment horizontal="center" vertical="center"/>
    </xf>
    <xf numFmtId="0" fontId="77" fillId="0" borderId="0" xfId="0" applyFont="1" applyFill="1" applyAlignment="1">
      <alignment vertical="center"/>
    </xf>
    <xf numFmtId="166" fontId="84" fillId="0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12" xfId="28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9" fontId="84" fillId="0" borderId="12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vertical="center"/>
    </xf>
    <xf numFmtId="0" fontId="59" fillId="0" borderId="30" xfId="0" applyFont="1" applyFill="1" applyBorder="1" applyAlignment="1">
      <alignment vertical="center" wrapText="1"/>
    </xf>
    <xf numFmtId="183" fontId="59" fillId="0" borderId="31" xfId="0" applyNumberFormat="1" applyFont="1" applyFill="1" applyBorder="1" applyAlignment="1">
      <alignment vertical="center"/>
    </xf>
    <xf numFmtId="180" fontId="77" fillId="0" borderId="0" xfId="0" applyNumberFormat="1" applyFont="1" applyFill="1" applyAlignment="1">
      <alignment vertical="center"/>
    </xf>
    <xf numFmtId="166" fontId="84" fillId="0" borderId="12" xfId="0" applyNumberFormat="1" applyFont="1" applyFill="1" applyBorder="1" applyAlignment="1">
      <alignment horizontal="center" vertical="center"/>
    </xf>
    <xf numFmtId="183" fontId="59" fillId="0" borderId="0" xfId="0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4" fontId="1" fillId="0" borderId="16" xfId="28" applyNumberFormat="1" applyFont="1" applyFill="1" applyBorder="1" applyAlignment="1">
      <alignment horizontal="center" vertical="center"/>
    </xf>
    <xf numFmtId="179" fontId="1" fillId="0" borderId="17" xfId="0" applyNumberFormat="1" applyFont="1" applyFill="1" applyBorder="1" applyAlignment="1">
      <alignment horizontal="center" vertical="center"/>
    </xf>
    <xf numFmtId="176" fontId="1" fillId="0" borderId="18" xfId="0" applyNumberFormat="1" applyFont="1" applyFill="1" applyBorder="1" applyAlignment="1">
      <alignment horizontal="center" vertical="center"/>
    </xf>
    <xf numFmtId="177" fontId="1" fillId="0" borderId="18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3" fontId="4" fillId="0" borderId="19" xfId="0" applyNumberFormat="1" applyFont="1" applyFill="1" applyBorder="1" applyAlignment="1">
      <alignment horizontal="center" vertical="center"/>
    </xf>
    <xf numFmtId="169" fontId="4" fillId="0" borderId="33" xfId="0" applyNumberFormat="1" applyFont="1" applyFill="1" applyBorder="1" applyAlignment="1">
      <alignment horizontal="center" vertical="center"/>
    </xf>
    <xf numFmtId="3" fontId="84" fillId="0" borderId="0" xfId="0" applyNumberFormat="1" applyFont="1" applyFill="1" applyBorder="1" applyAlignment="1" applyProtection="1">
      <alignment horizontal="center" vertical="center"/>
      <protection locked="0"/>
    </xf>
    <xf numFmtId="3" fontId="59" fillId="0" borderId="0" xfId="0" applyNumberFormat="1" applyFont="1" applyFill="1" applyBorder="1" applyAlignment="1" applyProtection="1">
      <alignment vertical="center"/>
      <protection locked="0"/>
    </xf>
    <xf numFmtId="0" fontId="80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6" fontId="84" fillId="0" borderId="13" xfId="0" applyNumberFormat="1" applyFont="1" applyFill="1" applyBorder="1" applyAlignment="1">
      <alignment horizontal="center" vertical="center"/>
    </xf>
    <xf numFmtId="169" fontId="84" fillId="0" borderId="13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 wrapText="1"/>
    </xf>
    <xf numFmtId="168" fontId="84" fillId="0" borderId="13" xfId="0" applyNumberFormat="1" applyFont="1" applyFill="1" applyBorder="1" applyAlignment="1">
      <alignment horizontal="center" vertical="center"/>
    </xf>
    <xf numFmtId="170" fontId="84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textRotation="255"/>
      <protection locked="0"/>
    </xf>
    <xf numFmtId="0" fontId="59" fillId="0" borderId="0" xfId="0" applyNumberFormat="1" applyFont="1" applyFill="1" applyBorder="1" applyAlignment="1" applyProtection="1">
      <alignment vertical="center" wrapText="1"/>
      <protection locked="0"/>
    </xf>
    <xf numFmtId="0" fontId="78" fillId="0" borderId="0" xfId="0" applyNumberFormat="1" applyFont="1" applyFill="1" applyBorder="1" applyAlignment="1" applyProtection="1">
      <alignment vertical="center" wrapText="1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167" fontId="84" fillId="0" borderId="13" xfId="0" applyNumberFormat="1" applyFont="1" applyFill="1" applyBorder="1" applyAlignment="1">
      <alignment horizontal="center" vertical="center"/>
    </xf>
    <xf numFmtId="171" fontId="84" fillId="0" borderId="12" xfId="0" applyNumberFormat="1" applyFont="1" applyFill="1" applyBorder="1" applyAlignment="1">
      <alignment horizontal="center" vertical="center"/>
    </xf>
    <xf numFmtId="168" fontId="84" fillId="0" borderId="12" xfId="0" applyNumberFormat="1" applyFont="1" applyFill="1" applyBorder="1" applyAlignment="1">
      <alignment horizontal="center" vertical="center"/>
    </xf>
    <xf numFmtId="167" fontId="84" fillId="0" borderId="12" xfId="0" applyNumberFormat="1" applyFont="1" applyFill="1" applyBorder="1" applyAlignment="1">
      <alignment horizontal="center" vertical="center"/>
    </xf>
    <xf numFmtId="0" fontId="6" fillId="27" borderId="0" xfId="0" applyFont="1" applyFill="1" applyAlignment="1">
      <alignment vertical="center" wrapText="1"/>
    </xf>
    <xf numFmtId="0" fontId="6" fillId="27" borderId="0" xfId="0" applyFont="1" applyFill="1" applyAlignment="1">
      <alignment vertical="center"/>
    </xf>
    <xf numFmtId="0" fontId="59" fillId="27" borderId="0" xfId="0" applyFont="1" applyFill="1" applyAlignment="1">
      <alignment vertical="center"/>
    </xf>
    <xf numFmtId="0" fontId="54" fillId="27" borderId="0" xfId="0" applyFont="1" applyFill="1" applyAlignment="1">
      <alignment vertical="center"/>
    </xf>
    <xf numFmtId="0" fontId="31" fillId="27" borderId="0" xfId="0" applyNumberFormat="1" applyFont="1" applyFill="1" applyBorder="1" applyAlignment="1" applyProtection="1">
      <alignment vertical="center"/>
      <protection locked="0"/>
    </xf>
    <xf numFmtId="3" fontId="82" fillId="27" borderId="0" xfId="0" applyNumberFormat="1" applyFont="1" applyFill="1" applyAlignment="1">
      <alignment vertical="center"/>
    </xf>
    <xf numFmtId="3" fontId="1" fillId="27" borderId="0" xfId="0" applyNumberFormat="1" applyFont="1" applyFill="1" applyAlignment="1">
      <alignment vertical="center"/>
    </xf>
    <xf numFmtId="3" fontId="32" fillId="27" borderId="0" xfId="0" applyNumberFormat="1" applyFont="1" applyFill="1" applyAlignment="1">
      <alignment horizontal="left" vertical="center"/>
    </xf>
    <xf numFmtId="0" fontId="55" fillId="27" borderId="0" xfId="0" applyFont="1" applyFill="1" applyAlignment="1">
      <alignment horizontal="right" vertical="center"/>
    </xf>
    <xf numFmtId="0" fontId="44" fillId="27" borderId="0" xfId="0" applyFont="1" applyFill="1" applyAlignment="1">
      <alignment vertical="center"/>
    </xf>
    <xf numFmtId="0" fontId="81" fillId="27" borderId="0" xfId="0" applyNumberFormat="1" applyFont="1" applyFill="1" applyBorder="1" applyAlignment="1" applyProtection="1">
      <alignment horizontal="left" wrapText="1"/>
      <protection locked="0"/>
    </xf>
    <xf numFmtId="0" fontId="4" fillId="27" borderId="0" xfId="0" applyNumberFormat="1" applyFont="1" applyFill="1" applyBorder="1" applyAlignment="1" applyProtection="1">
      <alignment horizontal="center"/>
      <protection locked="0"/>
    </xf>
    <xf numFmtId="3" fontId="1" fillId="27" borderId="0" xfId="0" applyNumberFormat="1" applyFont="1" applyFill="1" applyBorder="1" applyAlignment="1" applyProtection="1">
      <protection locked="0"/>
    </xf>
    <xf numFmtId="0" fontId="84" fillId="27" borderId="0" xfId="0" applyNumberFormat="1" applyFont="1" applyFill="1" applyBorder="1" applyAlignment="1" applyProtection="1">
      <alignment horizontal="center" wrapText="1"/>
      <protection locked="0"/>
    </xf>
    <xf numFmtId="9" fontId="4" fillId="27" borderId="0" xfId="0" applyNumberFormat="1" applyFont="1" applyFill="1" applyBorder="1" applyAlignment="1" applyProtection="1">
      <alignment horizontal="center" wrapText="1"/>
      <protection locked="0"/>
    </xf>
    <xf numFmtId="183" fontId="84" fillId="0" borderId="13" xfId="0" applyNumberFormat="1" applyFont="1" applyFill="1" applyBorder="1" applyAlignment="1">
      <alignment horizontal="center" vertical="center"/>
    </xf>
    <xf numFmtId="0" fontId="96" fillId="27" borderId="0" xfId="0" applyFont="1" applyFill="1" applyAlignment="1">
      <alignment vertical="center"/>
    </xf>
    <xf numFmtId="0" fontId="97" fillId="27" borderId="0" xfId="0" applyFont="1" applyFill="1" applyAlignment="1">
      <alignment vertical="center"/>
    </xf>
    <xf numFmtId="3" fontId="98" fillId="0" borderId="22" xfId="0" applyNumberFormat="1" applyFont="1" applyFill="1" applyBorder="1" applyAlignment="1" applyProtection="1">
      <alignment horizontal="center" vertical="center"/>
      <protection locked="0"/>
    </xf>
    <xf numFmtId="3" fontId="97" fillId="0" borderId="0" xfId="0" applyNumberFormat="1" applyFont="1" applyFill="1" applyAlignment="1">
      <alignment vertical="center"/>
    </xf>
    <xf numFmtId="0" fontId="99" fillId="0" borderId="0" xfId="0" applyFont="1" applyFill="1" applyAlignment="1">
      <alignment horizontal="center" vertical="center"/>
    </xf>
    <xf numFmtId="0" fontId="97" fillId="0" borderId="0" xfId="0" applyFont="1" applyFill="1" applyBorder="1" applyAlignment="1">
      <alignment vertical="center"/>
    </xf>
    <xf numFmtId="0" fontId="97" fillId="0" borderId="0" xfId="0" applyFont="1" applyFill="1" applyAlignment="1">
      <alignment vertical="center"/>
    </xf>
    <xf numFmtId="3" fontId="97" fillId="0" borderId="0" xfId="0" applyNumberFormat="1" applyFont="1" applyFill="1" applyBorder="1" applyAlignment="1">
      <alignment vertical="center"/>
    </xf>
    <xf numFmtId="165" fontId="84" fillId="0" borderId="12" xfId="0" applyNumberFormat="1" applyFont="1" applyFill="1" applyBorder="1" applyAlignment="1" applyProtection="1">
      <alignment horizontal="center" vertical="center"/>
      <protection locked="0"/>
    </xf>
    <xf numFmtId="165" fontId="84" fillId="0" borderId="13" xfId="0" applyNumberFormat="1" applyFont="1" applyFill="1" applyBorder="1" applyAlignment="1">
      <alignment horizontal="center" vertical="center"/>
    </xf>
    <xf numFmtId="0" fontId="12" fillId="0" borderId="12" xfId="0" applyFont="1" applyFill="1" applyBorder="1"/>
    <xf numFmtId="186" fontId="83" fillId="0" borderId="12" xfId="28" applyNumberFormat="1" applyFont="1" applyFill="1" applyBorder="1" applyAlignment="1">
      <alignment vertical="center"/>
    </xf>
    <xf numFmtId="0" fontId="60" fillId="0" borderId="0" xfId="0" applyFont="1" applyFill="1"/>
    <xf numFmtId="3" fontId="1" fillId="0" borderId="18" xfId="0" applyNumberFormat="1" applyFont="1" applyFill="1" applyBorder="1" applyAlignment="1" applyProtection="1">
      <protection locked="0"/>
    </xf>
    <xf numFmtId="0" fontId="59" fillId="0" borderId="14" xfId="0" applyNumberFormat="1" applyFont="1" applyFill="1" applyBorder="1" applyAlignment="1" applyProtection="1">
      <alignment horizontal="center" vertical="center"/>
      <protection locked="0"/>
    </xf>
    <xf numFmtId="0" fontId="84" fillId="0" borderId="0" xfId="0" applyNumberFormat="1" applyFont="1" applyFill="1" applyBorder="1" applyAlignment="1" applyProtection="1">
      <alignment horizontal="center"/>
      <protection locked="0"/>
    </xf>
    <xf numFmtId="0" fontId="59" fillId="0" borderId="12" xfId="0" applyFont="1" applyFill="1" applyBorder="1" applyAlignment="1">
      <alignment vertical="center"/>
    </xf>
    <xf numFmtId="169" fontId="59" fillId="0" borderId="0" xfId="0" applyNumberFormat="1" applyFont="1" applyFill="1" applyBorder="1" applyAlignment="1" applyProtection="1">
      <alignment vertical="center"/>
      <protection locked="0"/>
    </xf>
    <xf numFmtId="0" fontId="59" fillId="0" borderId="25" xfId="0" applyNumberFormat="1" applyFont="1" applyFill="1" applyBorder="1" applyAlignment="1" applyProtection="1">
      <alignment horizontal="center" vertical="center"/>
      <protection locked="0"/>
    </xf>
    <xf numFmtId="169" fontId="86" fillId="0" borderId="0" xfId="0" applyNumberFormat="1" applyFont="1" applyFill="1" applyBorder="1" applyAlignment="1">
      <alignment horizontal="center" vertical="center"/>
    </xf>
    <xf numFmtId="4" fontId="84" fillId="0" borderId="0" xfId="0" applyNumberFormat="1" applyFont="1" applyFill="1" applyBorder="1" applyAlignment="1" applyProtection="1">
      <alignment horizontal="center" vertical="center"/>
      <protection locked="0"/>
    </xf>
    <xf numFmtId="4" fontId="84" fillId="0" borderId="12" xfId="0" applyNumberFormat="1" applyFont="1" applyFill="1" applyBorder="1" applyAlignment="1" applyProtection="1">
      <alignment horizontal="center" vertical="center"/>
      <protection locked="0"/>
    </xf>
    <xf numFmtId="172" fontId="84" fillId="0" borderId="12" xfId="0" applyNumberFormat="1" applyFont="1" applyFill="1" applyBorder="1" applyAlignment="1">
      <alignment horizontal="center" vertical="center"/>
    </xf>
    <xf numFmtId="169" fontId="84" fillId="0" borderId="12" xfId="0" applyNumberFormat="1" applyFont="1" applyFill="1" applyBorder="1" applyAlignment="1" applyProtection="1">
      <alignment horizontal="center" vertical="center"/>
      <protection locked="0"/>
    </xf>
    <xf numFmtId="165" fontId="84" fillId="0" borderId="12" xfId="0" applyNumberFormat="1" applyFont="1" applyFill="1" applyBorder="1" applyAlignment="1">
      <alignment horizontal="center" vertical="center"/>
    </xf>
    <xf numFmtId="3" fontId="84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8" borderId="0" xfId="0" applyFill="1"/>
    <xf numFmtId="3" fontId="1" fillId="27" borderId="13" xfId="0" applyNumberFormat="1" applyFont="1" applyFill="1" applyBorder="1" applyAlignment="1" applyProtection="1">
      <alignment vertical="center"/>
      <protection locked="0"/>
    </xf>
    <xf numFmtId="0" fontId="1" fillId="27" borderId="12" xfId="0" applyNumberFormat="1" applyFont="1" applyFill="1" applyBorder="1" applyAlignment="1" applyProtection="1">
      <alignment vertical="center" wrapText="1"/>
      <protection locked="0"/>
    </xf>
    <xf numFmtId="3" fontId="1" fillId="27" borderId="12" xfId="0" applyNumberFormat="1" applyFont="1" applyFill="1" applyBorder="1" applyAlignment="1" applyProtection="1">
      <alignment vertical="center"/>
      <protection locked="0"/>
    </xf>
    <xf numFmtId="169" fontId="4" fillId="0" borderId="12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 applyProtection="1">
      <alignment horizontal="center" wrapText="1"/>
      <protection locked="0"/>
    </xf>
    <xf numFmtId="167" fontId="84" fillId="0" borderId="12" xfId="0" applyNumberFormat="1" applyFont="1" applyFill="1" applyBorder="1" applyAlignment="1" applyProtection="1">
      <alignment horizontal="center" vertical="center"/>
      <protection locked="0"/>
    </xf>
    <xf numFmtId="0" fontId="66" fillId="0" borderId="0" xfId="0" applyNumberFormat="1" applyFont="1" applyFill="1" applyBorder="1" applyAlignment="1" applyProtection="1">
      <alignment horizontal="left" wrapText="1"/>
      <protection locked="0"/>
    </xf>
    <xf numFmtId="0" fontId="81" fillId="28" borderId="0" xfId="0" applyNumberFormat="1" applyFont="1" applyFill="1" applyBorder="1" applyAlignment="1" applyProtection="1">
      <alignment horizontal="left" wrapText="1"/>
      <protection locked="0"/>
    </xf>
    <xf numFmtId="0" fontId="45" fillId="27" borderId="0" xfId="35" applyFill="1" applyAlignment="1" applyProtection="1">
      <alignment vertical="center"/>
    </xf>
    <xf numFmtId="0" fontId="100" fillId="27" borderId="0" xfId="0" applyFont="1" applyFill="1" applyAlignment="1">
      <alignment horizontal="center" vertical="center" wrapText="1"/>
    </xf>
    <xf numFmtId="170" fontId="84" fillId="0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0" xfId="28" applyNumberFormat="1" applyFont="1" applyFill="1" applyBorder="1" applyAlignment="1">
      <alignment wrapText="1"/>
    </xf>
    <xf numFmtId="0" fontId="1" fillId="0" borderId="34" xfId="0" applyNumberFormat="1" applyFont="1" applyFill="1" applyBorder="1" applyAlignment="1" applyProtection="1">
      <alignment wrapText="1"/>
      <protection locked="0"/>
    </xf>
    <xf numFmtId="0" fontId="101" fillId="0" borderId="0" xfId="0" applyFont="1" applyFill="1" applyAlignment="1">
      <alignment horizontal="right"/>
    </xf>
    <xf numFmtId="0" fontId="102" fillId="0" borderId="0" xfId="0" applyFont="1" applyFill="1" applyAlignment="1">
      <alignment horizontal="right"/>
    </xf>
    <xf numFmtId="0" fontId="101" fillId="0" borderId="0" xfId="0" applyFont="1" applyFill="1" applyAlignment="1">
      <alignment horizontal="left" wrapText="1"/>
    </xf>
    <xf numFmtId="3" fontId="103" fillId="0" borderId="0" xfId="0" applyNumberFormat="1" applyFont="1" applyFill="1"/>
    <xf numFmtId="3" fontId="103" fillId="0" borderId="0" xfId="0" applyNumberFormat="1" applyFont="1" applyFill="1" applyAlignment="1">
      <alignment vertical="center"/>
    </xf>
    <xf numFmtId="0" fontId="101" fillId="0" borderId="0" xfId="0" applyFont="1" applyFill="1" applyAlignment="1">
      <alignment horizontal="right" vertical="center"/>
    </xf>
    <xf numFmtId="175" fontId="4" fillId="0" borderId="18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 applyProtection="1">
      <alignment horizontal="center" vertical="center"/>
      <protection locked="0"/>
    </xf>
    <xf numFmtId="165" fontId="95" fillId="0" borderId="10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 applyProtection="1">
      <alignment vertical="center"/>
      <protection locked="0"/>
    </xf>
    <xf numFmtId="0" fontId="104" fillId="28" borderId="12" xfId="0" applyNumberFormat="1" applyFont="1" applyFill="1" applyBorder="1" applyAlignment="1" applyProtection="1">
      <alignment vertical="center" wrapText="1"/>
      <protection locked="0"/>
    </xf>
    <xf numFmtId="3" fontId="105" fillId="28" borderId="12" xfId="0" applyNumberFormat="1" applyFont="1" applyFill="1" applyBorder="1" applyAlignment="1" applyProtection="1">
      <alignment vertical="center"/>
      <protection locked="0"/>
    </xf>
    <xf numFmtId="0" fontId="14" fillId="28" borderId="12" xfId="0" applyNumberFormat="1" applyFont="1" applyFill="1" applyBorder="1" applyAlignment="1" applyProtection="1">
      <alignment vertical="center" wrapText="1"/>
      <protection locked="0"/>
    </xf>
    <xf numFmtId="3" fontId="14" fillId="28" borderId="12" xfId="0" applyNumberFormat="1" applyFont="1" applyFill="1" applyBorder="1" applyAlignment="1" applyProtection="1">
      <alignment vertical="center"/>
      <protection locked="0"/>
    </xf>
    <xf numFmtId="3" fontId="1" fillId="28" borderId="13" xfId="0" applyNumberFormat="1" applyFont="1" applyFill="1" applyBorder="1" applyAlignment="1" applyProtection="1">
      <alignment vertical="center"/>
      <protection locked="0"/>
    </xf>
    <xf numFmtId="3" fontId="103" fillId="28" borderId="0" xfId="0" applyNumberFormat="1" applyFont="1" applyFill="1" applyAlignment="1">
      <alignment vertical="center"/>
    </xf>
    <xf numFmtId="3" fontId="105" fillId="28" borderId="12" xfId="0" applyNumberFormat="1" applyFont="1" applyFill="1" applyBorder="1" applyAlignment="1" applyProtection="1">
      <protection locked="0"/>
    </xf>
    <xf numFmtId="3" fontId="1" fillId="28" borderId="13" xfId="0" applyNumberFormat="1" applyFont="1" applyFill="1" applyBorder="1" applyAlignment="1" applyProtection="1">
      <protection locked="0"/>
    </xf>
    <xf numFmtId="0" fontId="14" fillId="28" borderId="13" xfId="0" applyNumberFormat="1" applyFont="1" applyFill="1" applyBorder="1" applyAlignment="1" applyProtection="1">
      <alignment vertical="center" wrapText="1"/>
      <protection locked="0"/>
    </xf>
    <xf numFmtId="3" fontId="1" fillId="28" borderId="12" xfId="0" applyNumberFormat="1" applyFont="1" applyFill="1" applyBorder="1" applyAlignment="1" applyProtection="1">
      <alignment vertical="center"/>
      <protection locked="0"/>
    </xf>
    <xf numFmtId="0" fontId="26" fillId="28" borderId="12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/>
    <xf numFmtId="0" fontId="5" fillId="29" borderId="0" xfId="0" applyNumberFormat="1" applyFont="1" applyFill="1" applyBorder="1" applyAlignment="1" applyProtection="1">
      <alignment horizontal="center" vertical="center"/>
      <protection locked="0"/>
    </xf>
    <xf numFmtId="3" fontId="4" fillId="28" borderId="0" xfId="0" applyNumberFormat="1" applyFont="1" applyFill="1" applyBorder="1" applyAlignment="1">
      <alignment horizontal="center" vertical="center"/>
    </xf>
    <xf numFmtId="3" fontId="28" fillId="28" borderId="0" xfId="0" applyNumberFormat="1" applyFont="1" applyFill="1" applyBorder="1" applyAlignment="1">
      <alignment horizontal="center" vertical="center"/>
    </xf>
    <xf numFmtId="3" fontId="0" fillId="28" borderId="0" xfId="0" applyNumberFormat="1" applyFill="1" applyAlignment="1">
      <alignment horizontal="center" vertical="center"/>
    </xf>
    <xf numFmtId="0" fontId="0" fillId="0" borderId="0" xfId="0" applyBorder="1" applyAlignment="1">
      <alignment wrapText="1"/>
    </xf>
    <xf numFmtId="0" fontId="89" fillId="0" borderId="0" xfId="0" applyFont="1"/>
    <xf numFmtId="3" fontId="89" fillId="0" borderId="0" xfId="0" applyNumberFormat="1" applyFont="1"/>
    <xf numFmtId="0" fontId="90" fillId="28" borderId="0" xfId="35" applyFont="1" applyFill="1" applyBorder="1" applyAlignment="1" applyProtection="1">
      <alignment horizontal="center" vertical="top" wrapText="1"/>
    </xf>
    <xf numFmtId="3" fontId="4" fillId="0" borderId="36" xfId="0" applyNumberFormat="1" applyFont="1" applyBorder="1" applyAlignment="1">
      <alignment horizontal="right" vertical="center"/>
    </xf>
    <xf numFmtId="3" fontId="30" fillId="25" borderId="37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5" fillId="0" borderId="0" xfId="35" applyBorder="1" applyAlignment="1" applyProtection="1">
      <alignment vertical="center"/>
    </xf>
    <xf numFmtId="0" fontId="29" fillId="0" borderId="38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3" fontId="30" fillId="25" borderId="40" xfId="0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3" fontId="16" fillId="26" borderId="12" xfId="0" applyNumberFormat="1" applyFont="1" applyFill="1" applyBorder="1" applyAlignment="1">
      <alignment vertical="center"/>
    </xf>
    <xf numFmtId="0" fontId="91" fillId="0" borderId="1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106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0" fillId="28" borderId="0" xfId="0" applyFill="1" applyAlignment="1">
      <alignment horizontal="center"/>
    </xf>
    <xf numFmtId="0" fontId="27" fillId="24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0" fillId="30" borderId="0" xfId="0" applyFill="1" applyAlignment="1">
      <alignment horizontal="left"/>
    </xf>
    <xf numFmtId="0" fontId="76" fillId="30" borderId="0" xfId="0" applyFont="1" applyFill="1" applyAlignment="1">
      <alignment horizontal="left"/>
    </xf>
    <xf numFmtId="0" fontId="0" fillId="30" borderId="0" xfId="0" applyFill="1" applyAlignment="1">
      <alignment horizontal="right"/>
    </xf>
    <xf numFmtId="0" fontId="8" fillId="30" borderId="0" xfId="0" applyFont="1" applyFill="1" applyAlignment="1">
      <alignment horizontal="center"/>
    </xf>
    <xf numFmtId="0" fontId="0" fillId="30" borderId="0" xfId="0" applyFill="1" applyAlignment="1">
      <alignment horizontal="right" vertical="center"/>
    </xf>
    <xf numFmtId="169" fontId="84" fillId="30" borderId="12" xfId="0" applyNumberFormat="1" applyFont="1" applyFill="1" applyBorder="1" applyAlignment="1">
      <alignment horizontal="center" vertical="center"/>
    </xf>
    <xf numFmtId="0" fontId="107" fillId="30" borderId="0" xfId="0" applyFont="1" applyFill="1" applyAlignment="1">
      <alignment horizontal="right" vertical="center"/>
    </xf>
    <xf numFmtId="0" fontId="0" fillId="30" borderId="0" xfId="0" applyFill="1" applyAlignment="1">
      <alignment horizontal="left" vertical="center"/>
    </xf>
    <xf numFmtId="0" fontId="8" fillId="30" borderId="0" xfId="0" applyFont="1" applyFill="1" applyAlignment="1">
      <alignment horizontal="center" vertical="center"/>
    </xf>
    <xf numFmtId="3" fontId="108" fillId="31" borderId="0" xfId="0" applyNumberFormat="1" applyFont="1" applyFill="1" applyBorder="1" applyAlignment="1"/>
    <xf numFmtId="0" fontId="101" fillId="0" borderId="0" xfId="0" applyFont="1" applyFill="1" applyBorder="1" applyAlignment="1">
      <alignment horizontal="right"/>
    </xf>
    <xf numFmtId="0" fontId="0" fillId="30" borderId="0" xfId="0" applyFill="1" applyBorder="1" applyAlignment="1">
      <alignment horizontal="left"/>
    </xf>
    <xf numFmtId="0" fontId="0" fillId="0" borderId="0" xfId="0" applyFill="1" applyBorder="1"/>
    <xf numFmtId="169" fontId="4" fillId="0" borderId="10" xfId="0" applyNumberFormat="1" applyFont="1" applyFill="1" applyBorder="1" applyAlignment="1">
      <alignment horizontal="center" vertical="center"/>
    </xf>
    <xf numFmtId="0" fontId="107" fillId="0" borderId="0" xfId="0" applyFont="1" applyFill="1" applyAlignment="1">
      <alignment wrapText="1"/>
    </xf>
    <xf numFmtId="3" fontId="103" fillId="0" borderId="0" xfId="0" applyNumberFormat="1" applyFont="1" applyFill="1" applyAlignment="1">
      <alignment horizontal="left" vertical="center"/>
    </xf>
    <xf numFmtId="3" fontId="97" fillId="0" borderId="0" xfId="0" applyNumberFormat="1" applyFont="1" applyFill="1" applyAlignment="1">
      <alignment horizontal="left" vertical="center"/>
    </xf>
    <xf numFmtId="0" fontId="7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2" fillId="30" borderId="0" xfId="0" applyFont="1" applyFill="1" applyAlignment="1">
      <alignment vertical="center"/>
    </xf>
    <xf numFmtId="0" fontId="32" fillId="30" borderId="0" xfId="0" applyFont="1" applyFill="1" applyBorder="1" applyAlignment="1">
      <alignment vertical="center"/>
    </xf>
    <xf numFmtId="0" fontId="59" fillId="30" borderId="0" xfId="0" applyNumberFormat="1" applyFont="1" applyFill="1" applyBorder="1" applyAlignment="1" applyProtection="1">
      <alignment vertical="center" wrapText="1"/>
      <protection locked="0"/>
    </xf>
    <xf numFmtId="164" fontId="5" fillId="0" borderId="13" xfId="28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7" fillId="31" borderId="0" xfId="0" applyFont="1" applyFill="1" applyBorder="1" applyAlignment="1">
      <alignment vertical="center"/>
    </xf>
    <xf numFmtId="0" fontId="32" fillId="31" borderId="0" xfId="0" applyFont="1" applyFill="1" applyBorder="1" applyAlignment="1">
      <alignment vertical="center"/>
    </xf>
    <xf numFmtId="0" fontId="109" fillId="27" borderId="0" xfId="0" applyNumberFormat="1" applyFont="1" applyFill="1" applyBorder="1" applyAlignment="1" applyProtection="1">
      <alignment horizontal="center" wrapText="1"/>
      <protection locked="0"/>
    </xf>
    <xf numFmtId="0" fontId="19" fillId="27" borderId="0" xfId="0" applyFont="1" applyFill="1" applyAlignment="1">
      <alignment vertical="center" wrapText="1"/>
    </xf>
    <xf numFmtId="0" fontId="94" fillId="27" borderId="0" xfId="0" applyFont="1" applyFill="1" applyAlignment="1">
      <alignment vertical="center" wrapText="1"/>
    </xf>
    <xf numFmtId="172" fontId="110" fillId="0" borderId="0" xfId="0" applyNumberFormat="1" applyFont="1" applyFill="1" applyAlignment="1">
      <alignment vertical="center"/>
    </xf>
    <xf numFmtId="0" fontId="111" fillId="0" borderId="0" xfId="0" applyNumberFormat="1" applyFont="1" applyFill="1" applyBorder="1" applyAlignment="1" applyProtection="1">
      <alignment vertical="center"/>
      <protection locked="0"/>
    </xf>
    <xf numFmtId="0" fontId="102" fillId="0" borderId="0" xfId="0" applyFont="1" applyFill="1"/>
    <xf numFmtId="3" fontId="111" fillId="0" borderId="0" xfId="0" applyNumberFormat="1" applyFont="1" applyFill="1" applyBorder="1" applyAlignment="1" applyProtection="1">
      <alignment horizontal="center"/>
      <protection locked="0"/>
    </xf>
    <xf numFmtId="3" fontId="111" fillId="0" borderId="14" xfId="0" applyNumberFormat="1" applyFont="1" applyFill="1" applyBorder="1" applyAlignment="1" applyProtection="1">
      <alignment horizontal="center"/>
      <protection locked="0"/>
    </xf>
    <xf numFmtId="3" fontId="111" fillId="0" borderId="13" xfId="0" applyNumberFormat="1" applyFont="1" applyFill="1" applyBorder="1" applyAlignment="1" applyProtection="1">
      <alignment horizontal="center"/>
      <protection locked="0"/>
    </xf>
    <xf numFmtId="3" fontId="111" fillId="0" borderId="12" xfId="0" applyNumberFormat="1" applyFont="1" applyFill="1" applyBorder="1" applyAlignment="1" applyProtection="1">
      <alignment horizontal="center"/>
      <protection locked="0"/>
    </xf>
    <xf numFmtId="3" fontId="102" fillId="0" borderId="0" xfId="0" applyNumberFormat="1" applyFont="1" applyFill="1"/>
    <xf numFmtId="3" fontId="111" fillId="0" borderId="0" xfId="0" applyNumberFormat="1" applyFont="1" applyFill="1" applyBorder="1" applyAlignment="1" applyProtection="1">
      <alignment horizontal="center" wrapText="1"/>
      <protection locked="0"/>
    </xf>
    <xf numFmtId="167" fontId="111" fillId="0" borderId="12" xfId="0" applyNumberFormat="1" applyFont="1" applyFill="1" applyBorder="1" applyAlignment="1">
      <alignment horizontal="center"/>
    </xf>
    <xf numFmtId="166" fontId="111" fillId="0" borderId="12" xfId="0" applyNumberFormat="1" applyFont="1" applyFill="1" applyBorder="1" applyAlignment="1">
      <alignment horizontal="center"/>
    </xf>
    <xf numFmtId="167" fontId="111" fillId="0" borderId="13" xfId="0" applyNumberFormat="1" applyFont="1" applyFill="1" applyBorder="1" applyAlignment="1">
      <alignment horizontal="center"/>
    </xf>
    <xf numFmtId="167" fontId="111" fillId="0" borderId="13" xfId="0" applyNumberFormat="1" applyFont="1" applyFill="1" applyBorder="1" applyAlignment="1">
      <alignment horizontal="center" vertical="center"/>
    </xf>
    <xf numFmtId="167" fontId="111" fillId="0" borderId="12" xfId="0" applyNumberFormat="1" applyFont="1" applyFill="1" applyBorder="1" applyAlignment="1">
      <alignment horizontal="center" vertical="center"/>
    </xf>
    <xf numFmtId="166" fontId="111" fillId="0" borderId="12" xfId="0" applyNumberFormat="1" applyFont="1" applyFill="1" applyBorder="1" applyAlignment="1">
      <alignment horizontal="center" vertical="center"/>
    </xf>
    <xf numFmtId="188" fontId="111" fillId="0" borderId="13" xfId="0" applyNumberFormat="1" applyFont="1" applyFill="1" applyBorder="1" applyAlignment="1" applyProtection="1">
      <alignment vertical="center"/>
      <protection locked="0"/>
    </xf>
    <xf numFmtId="180" fontId="111" fillId="0" borderId="13" xfId="0" applyNumberFormat="1" applyFont="1" applyFill="1" applyBorder="1" applyAlignment="1" applyProtection="1">
      <alignment vertical="center"/>
      <protection locked="0"/>
    </xf>
    <xf numFmtId="180" fontId="111" fillId="0" borderId="13" xfId="0" applyNumberFormat="1" applyFont="1" applyFill="1" applyBorder="1" applyAlignment="1">
      <alignment horizontal="center" vertical="center"/>
    </xf>
    <xf numFmtId="165" fontId="111" fillId="0" borderId="12" xfId="0" applyNumberFormat="1" applyFont="1" applyFill="1" applyBorder="1" applyAlignment="1">
      <alignment horizontal="center"/>
    </xf>
    <xf numFmtId="174" fontId="111" fillId="0" borderId="12" xfId="0" applyNumberFormat="1" applyFont="1" applyFill="1" applyBorder="1" applyAlignment="1">
      <alignment horizontal="center"/>
    </xf>
    <xf numFmtId="0" fontId="112" fillId="0" borderId="25" xfId="0" applyNumberFormat="1" applyFont="1" applyFill="1" applyBorder="1" applyAlignment="1" applyProtection="1">
      <alignment horizontal="center" vertical="center"/>
      <protection locked="0"/>
    </xf>
    <xf numFmtId="169" fontId="113" fillId="0" borderId="12" xfId="0" applyNumberFormat="1" applyFont="1" applyFill="1" applyBorder="1" applyAlignment="1">
      <alignment horizontal="center" vertical="center"/>
    </xf>
    <xf numFmtId="180" fontId="111" fillId="0" borderId="13" xfId="0" applyNumberFormat="1" applyFont="1" applyFill="1" applyBorder="1" applyAlignment="1">
      <alignment horizontal="center"/>
    </xf>
    <xf numFmtId="177" fontId="111" fillId="28" borderId="13" xfId="0" applyNumberFormat="1" applyFont="1" applyFill="1" applyBorder="1" applyAlignment="1">
      <alignment horizontal="center" vertical="center"/>
    </xf>
    <xf numFmtId="169" fontId="111" fillId="28" borderId="13" xfId="0" applyNumberFormat="1" applyFont="1" applyFill="1" applyBorder="1" applyAlignment="1">
      <alignment horizontal="center"/>
    </xf>
    <xf numFmtId="177" fontId="111" fillId="0" borderId="13" xfId="0" applyNumberFormat="1" applyFont="1" applyFill="1" applyBorder="1" applyAlignment="1">
      <alignment horizontal="center"/>
    </xf>
    <xf numFmtId="173" fontId="111" fillId="0" borderId="12" xfId="0" applyNumberFormat="1" applyFont="1" applyFill="1" applyBorder="1" applyAlignment="1">
      <alignment horizontal="center" vertical="center"/>
    </xf>
    <xf numFmtId="181" fontId="111" fillId="0" borderId="12" xfId="0" applyNumberFormat="1" applyFont="1" applyFill="1" applyBorder="1" applyAlignment="1">
      <alignment horizontal="center" vertical="center"/>
    </xf>
    <xf numFmtId="174" fontId="111" fillId="0" borderId="12" xfId="0" applyNumberFormat="1" applyFont="1" applyFill="1" applyBorder="1" applyAlignment="1">
      <alignment horizontal="center" vertical="center"/>
    </xf>
    <xf numFmtId="176" fontId="111" fillId="0" borderId="12" xfId="0" applyNumberFormat="1" applyFont="1" applyFill="1" applyBorder="1" applyAlignment="1" applyProtection="1">
      <alignment horizontal="center" vertical="center"/>
      <protection locked="0"/>
    </xf>
    <xf numFmtId="3" fontId="111" fillId="0" borderId="12" xfId="0" applyNumberFormat="1" applyFont="1" applyFill="1" applyBorder="1" applyAlignment="1" applyProtection="1">
      <alignment horizontal="center" vertical="center"/>
      <protection locked="0"/>
    </xf>
    <xf numFmtId="166" fontId="111" fillId="28" borderId="13" xfId="0" applyNumberFormat="1" applyFont="1" applyFill="1" applyBorder="1" applyAlignment="1">
      <alignment horizontal="center" vertical="center"/>
    </xf>
    <xf numFmtId="3" fontId="111" fillId="0" borderId="14" xfId="0" applyNumberFormat="1" applyFont="1" applyFill="1" applyBorder="1" applyAlignment="1" applyProtection="1">
      <alignment horizontal="center" vertical="center"/>
      <protection locked="0"/>
    </xf>
    <xf numFmtId="167" fontId="111" fillId="0" borderId="13" xfId="0" applyNumberFormat="1" applyFont="1" applyFill="1" applyBorder="1" applyAlignment="1" applyProtection="1">
      <alignment horizontal="center" vertical="center"/>
      <protection locked="0"/>
    </xf>
    <xf numFmtId="3" fontId="111" fillId="0" borderId="41" xfId="0" applyNumberFormat="1" applyFont="1" applyFill="1" applyBorder="1" applyAlignment="1" applyProtection="1">
      <alignment horizontal="center" vertical="center"/>
      <protection locked="0"/>
    </xf>
    <xf numFmtId="3" fontId="102" fillId="0" borderId="12" xfId="0" applyNumberFormat="1" applyFont="1" applyFill="1" applyBorder="1"/>
    <xf numFmtId="166" fontId="111" fillId="0" borderId="13" xfId="0" applyNumberFormat="1" applyFont="1" applyFill="1" applyBorder="1" applyAlignment="1">
      <alignment horizontal="center"/>
    </xf>
    <xf numFmtId="183" fontId="111" fillId="0" borderId="13" xfId="0" applyNumberFormat="1" applyFont="1" applyFill="1" applyBorder="1" applyAlignment="1">
      <alignment horizontal="center"/>
    </xf>
    <xf numFmtId="166" fontId="111" fillId="0" borderId="12" xfId="0" applyNumberFormat="1" applyFont="1" applyFill="1" applyBorder="1" applyAlignment="1" applyProtection="1">
      <alignment horizontal="center"/>
      <protection locked="0"/>
    </xf>
    <xf numFmtId="173" fontId="111" fillId="0" borderId="42" xfId="0" applyNumberFormat="1" applyFont="1" applyFill="1" applyBorder="1" applyAlignment="1">
      <alignment horizontal="center"/>
    </xf>
    <xf numFmtId="173" fontId="111" fillId="0" borderId="42" xfId="0" applyNumberFormat="1" applyFont="1" applyFill="1" applyBorder="1" applyAlignment="1">
      <alignment horizontal="center" vertical="center"/>
    </xf>
    <xf numFmtId="187" fontId="111" fillId="0" borderId="42" xfId="0" applyNumberFormat="1" applyFont="1" applyFill="1" applyBorder="1" applyAlignment="1">
      <alignment horizontal="center"/>
    </xf>
    <xf numFmtId="184" fontId="111" fillId="0" borderId="42" xfId="0" applyNumberFormat="1" applyFont="1" applyFill="1" applyBorder="1" applyAlignment="1">
      <alignment horizontal="center"/>
    </xf>
    <xf numFmtId="174" fontId="111" fillId="0" borderId="12" xfId="0" applyNumberFormat="1" applyFont="1" applyFill="1" applyBorder="1" applyAlignment="1" applyProtection="1">
      <alignment horizontal="center"/>
      <protection locked="0"/>
    </xf>
    <xf numFmtId="184" fontId="111" fillId="0" borderId="12" xfId="0" applyNumberFormat="1" applyFont="1" applyFill="1" applyBorder="1" applyAlignment="1">
      <alignment horizontal="center"/>
    </xf>
    <xf numFmtId="167" fontId="111" fillId="0" borderId="12" xfId="0" applyNumberFormat="1" applyFont="1" applyFill="1" applyBorder="1" applyAlignment="1" applyProtection="1">
      <alignment horizontal="center"/>
      <protection locked="0"/>
    </xf>
    <xf numFmtId="173" fontId="111" fillId="0" borderId="12" xfId="0" applyNumberFormat="1" applyFont="1" applyFill="1" applyBorder="1" applyAlignment="1">
      <alignment horizontal="center"/>
    </xf>
    <xf numFmtId="0" fontId="114" fillId="0" borderId="0" xfId="0" applyFont="1" applyFill="1" applyAlignment="1"/>
    <xf numFmtId="164" fontId="100" fillId="0" borderId="0" xfId="28" applyNumberFormat="1" applyFont="1" applyFill="1" applyBorder="1" applyAlignment="1" applyProtection="1">
      <protection locked="0"/>
    </xf>
    <xf numFmtId="0" fontId="102" fillId="0" borderId="0" xfId="0" applyFont="1" applyFill="1" applyAlignment="1">
      <alignment horizontal="left" wrapText="1"/>
    </xf>
    <xf numFmtId="3" fontId="111" fillId="0" borderId="30" xfId="0" applyNumberFormat="1" applyFont="1" applyFill="1" applyBorder="1" applyAlignment="1" applyProtection="1">
      <alignment horizontal="center" vertical="center"/>
      <protection locked="0"/>
    </xf>
    <xf numFmtId="0" fontId="102" fillId="0" borderId="0" xfId="0" applyFont="1" applyFill="1" applyAlignment="1">
      <alignment horizontal="center" wrapText="1"/>
    </xf>
    <xf numFmtId="3" fontId="111" fillId="0" borderId="20" xfId="0" applyNumberFormat="1" applyFont="1" applyFill="1" applyBorder="1" applyAlignment="1" applyProtection="1">
      <alignment horizontal="center" vertical="center"/>
      <protection locked="0"/>
    </xf>
    <xf numFmtId="0" fontId="102" fillId="0" borderId="0" xfId="0" applyFont="1" applyFill="1" applyAlignment="1">
      <alignment vertical="center"/>
    </xf>
    <xf numFmtId="3" fontId="115" fillId="0" borderId="26" xfId="0" applyNumberFormat="1" applyFont="1" applyFill="1" applyBorder="1" applyAlignment="1" applyProtection="1">
      <alignment vertical="center"/>
      <protection locked="0"/>
    </xf>
    <xf numFmtId="3" fontId="111" fillId="0" borderId="12" xfId="0" applyNumberFormat="1" applyFont="1" applyFill="1" applyBorder="1" applyAlignment="1" applyProtection="1">
      <alignment vertical="center"/>
      <protection locked="0"/>
    </xf>
    <xf numFmtId="3" fontId="115" fillId="0" borderId="20" xfId="0" applyNumberFormat="1" applyFont="1" applyFill="1" applyBorder="1" applyAlignment="1" applyProtection="1">
      <alignment horizontal="center" vertical="center"/>
      <protection locked="0"/>
    </xf>
    <xf numFmtId="185" fontId="111" fillId="0" borderId="12" xfId="0" applyNumberFormat="1" applyFont="1" applyFill="1" applyBorder="1" applyAlignment="1">
      <alignment horizontal="center" vertical="center"/>
    </xf>
    <xf numFmtId="185" fontId="111" fillId="28" borderId="12" xfId="0" applyNumberFormat="1" applyFont="1" applyFill="1" applyBorder="1" applyAlignment="1">
      <alignment horizontal="center" vertical="center"/>
    </xf>
    <xf numFmtId="3" fontId="111" fillId="0" borderId="13" xfId="0" applyNumberFormat="1" applyFont="1" applyFill="1" applyBorder="1" applyAlignment="1" applyProtection="1">
      <alignment horizontal="center" vertical="center"/>
      <protection locked="0"/>
    </xf>
    <xf numFmtId="190" fontId="84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vertical="center" wrapText="1"/>
      <protection locked="0"/>
    </xf>
    <xf numFmtId="0" fontId="104" fillId="28" borderId="12" xfId="0" applyNumberFormat="1" applyFont="1" applyFill="1" applyBorder="1" applyAlignment="1" applyProtection="1">
      <alignment horizontal="center" vertical="center"/>
      <protection locked="0"/>
    </xf>
    <xf numFmtId="191" fontId="104" fillId="0" borderId="43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88" fontId="1" fillId="0" borderId="18" xfId="0" applyNumberFormat="1" applyFont="1" applyFill="1" applyBorder="1" applyAlignment="1">
      <alignment horizontal="center"/>
    </xf>
    <xf numFmtId="176" fontId="111" fillId="0" borderId="13" xfId="0" applyNumberFormat="1" applyFont="1" applyFill="1" applyBorder="1" applyAlignment="1" applyProtection="1">
      <alignment horizontal="center" vertical="center"/>
      <protection locked="0"/>
    </xf>
    <xf numFmtId="182" fontId="111" fillId="0" borderId="13" xfId="0" applyNumberFormat="1" applyFont="1" applyFill="1" applyBorder="1" applyAlignment="1" applyProtection="1">
      <alignment horizontal="center" vertical="center"/>
      <protection locked="0"/>
    </xf>
    <xf numFmtId="167" fontId="111" fillId="0" borderId="42" xfId="0" applyNumberFormat="1" applyFont="1" applyFill="1" applyBorder="1" applyAlignment="1">
      <alignment horizontal="center"/>
    </xf>
    <xf numFmtId="192" fontId="111" fillId="28" borderId="12" xfId="0" applyNumberFormat="1" applyFont="1" applyFill="1" applyBorder="1" applyAlignment="1">
      <alignment horizontal="center" vertical="center"/>
    </xf>
    <xf numFmtId="165" fontId="113" fillId="0" borderId="12" xfId="0" applyNumberFormat="1" applyFont="1" applyFill="1" applyBorder="1" applyAlignment="1">
      <alignment horizontal="center" vertical="center"/>
    </xf>
    <xf numFmtId="0" fontId="105" fillId="0" borderId="12" xfId="0" applyNumberFormat="1" applyFon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6" fontId="84" fillId="28" borderId="12" xfId="0" applyNumberFormat="1" applyFont="1" applyFill="1" applyBorder="1" applyAlignment="1" applyProtection="1">
      <alignment horizontal="center" vertical="center"/>
      <protection locked="0"/>
    </xf>
    <xf numFmtId="3" fontId="97" fillId="28" borderId="0" xfId="0" applyNumberFormat="1" applyFont="1" applyFill="1" applyAlignment="1">
      <alignment vertical="center"/>
    </xf>
    <xf numFmtId="164" fontId="24" fillId="28" borderId="0" xfId="28" applyNumberFormat="1" applyFont="1" applyFill="1"/>
    <xf numFmtId="164" fontId="7" fillId="0" borderId="0" xfId="28" applyNumberFormat="1" applyFont="1"/>
    <xf numFmtId="166" fontId="84" fillId="28" borderId="12" xfId="0" applyNumberFormat="1" applyFont="1" applyFill="1" applyBorder="1" applyAlignment="1">
      <alignment horizontal="center" vertical="center"/>
    </xf>
    <xf numFmtId="166" fontId="111" fillId="28" borderId="12" xfId="0" applyNumberFormat="1" applyFont="1" applyFill="1" applyBorder="1" applyAlignment="1">
      <alignment horizontal="center"/>
    </xf>
    <xf numFmtId="3" fontId="103" fillId="28" borderId="0" xfId="0" applyNumberFormat="1" applyFont="1" applyFill="1"/>
    <xf numFmtId="167" fontId="111" fillId="28" borderId="13" xfId="0" applyNumberFormat="1" applyFont="1" applyFill="1" applyBorder="1" applyAlignment="1">
      <alignment horizontal="center"/>
    </xf>
    <xf numFmtId="3" fontId="103" fillId="28" borderId="0" xfId="0" applyNumberFormat="1" applyFont="1" applyFill="1" applyAlignment="1">
      <alignment horizontal="left" vertical="center"/>
    </xf>
    <xf numFmtId="167" fontId="111" fillId="28" borderId="12" xfId="0" applyNumberFormat="1" applyFont="1" applyFill="1" applyBorder="1" applyAlignment="1">
      <alignment horizontal="center"/>
    </xf>
    <xf numFmtId="166" fontId="111" fillId="28" borderId="12" xfId="0" applyNumberFormat="1" applyFont="1" applyFill="1" applyBorder="1" applyAlignment="1" applyProtection="1">
      <alignment horizontal="center"/>
      <protection locked="0"/>
    </xf>
    <xf numFmtId="3" fontId="97" fillId="32" borderId="0" xfId="0" applyNumberFormat="1" applyFont="1" applyFill="1" applyAlignment="1">
      <alignment vertical="center"/>
    </xf>
    <xf numFmtId="166" fontId="84" fillId="32" borderId="12" xfId="0" applyNumberFormat="1" applyFont="1" applyFill="1" applyBorder="1" applyAlignment="1">
      <alignment horizontal="center" vertical="center"/>
    </xf>
    <xf numFmtId="193" fontId="0" fillId="0" borderId="0" xfId="28" applyNumberFormat="1" applyFont="1"/>
    <xf numFmtId="164" fontId="24" fillId="32" borderId="0" xfId="28" applyNumberFormat="1" applyFont="1" applyFill="1"/>
    <xf numFmtId="3" fontId="103" fillId="32" borderId="0" xfId="0" applyNumberFormat="1" applyFont="1" applyFill="1" applyAlignment="1">
      <alignment horizontal="left" vertical="center"/>
    </xf>
    <xf numFmtId="189" fontId="84" fillId="32" borderId="12" xfId="0" applyNumberFormat="1" applyFont="1" applyFill="1" applyBorder="1" applyAlignment="1">
      <alignment horizontal="center" vertical="center"/>
    </xf>
    <xf numFmtId="167" fontId="111" fillId="32" borderId="12" xfId="0" applyNumberFormat="1" applyFont="1" applyFill="1" applyBorder="1" applyAlignment="1">
      <alignment horizontal="center" vertical="center"/>
    </xf>
    <xf numFmtId="166" fontId="111" fillId="32" borderId="12" xfId="0" applyNumberFormat="1" applyFont="1" applyFill="1" applyBorder="1" applyAlignment="1">
      <alignment horizontal="center" vertical="center"/>
    </xf>
    <xf numFmtId="164" fontId="24" fillId="30" borderId="0" xfId="28" applyNumberFormat="1" applyFont="1" applyFill="1"/>
    <xf numFmtId="166" fontId="84" fillId="30" borderId="12" xfId="0" applyNumberFormat="1" applyFont="1" applyFill="1" applyBorder="1" applyAlignment="1">
      <alignment horizontal="center" vertical="center"/>
    </xf>
    <xf numFmtId="173" fontId="111" fillId="30" borderId="12" xfId="0" applyNumberFormat="1" applyFont="1" applyFill="1" applyBorder="1" applyAlignment="1">
      <alignment horizontal="center" vertical="center"/>
    </xf>
    <xf numFmtId="167" fontId="111" fillId="30" borderId="12" xfId="0" applyNumberFormat="1" applyFont="1" applyFill="1" applyBorder="1" applyAlignment="1">
      <alignment horizontal="center" vertical="center"/>
    </xf>
    <xf numFmtId="167" fontId="111" fillId="30" borderId="13" xfId="0" applyNumberFormat="1" applyFont="1" applyFill="1" applyBorder="1" applyAlignment="1">
      <alignment horizontal="center" vertical="center"/>
    </xf>
    <xf numFmtId="0" fontId="1" fillId="30" borderId="12" xfId="0" applyNumberFormat="1" applyFont="1" applyFill="1" applyBorder="1" applyAlignment="1" applyProtection="1">
      <alignment wrapText="1"/>
      <protection locked="0"/>
    </xf>
    <xf numFmtId="174" fontId="111" fillId="30" borderId="12" xfId="0" applyNumberFormat="1" applyFont="1" applyFill="1" applyBorder="1" applyAlignment="1" applyProtection="1">
      <alignment horizontal="center"/>
      <protection locked="0"/>
    </xf>
    <xf numFmtId="167" fontId="84" fillId="30" borderId="12" xfId="0" applyNumberFormat="1" applyFont="1" applyFill="1" applyBorder="1" applyAlignment="1">
      <alignment horizontal="center" vertical="center"/>
    </xf>
    <xf numFmtId="0" fontId="1" fillId="30" borderId="12" xfId="0" applyNumberFormat="1" applyFont="1" applyFill="1" applyBorder="1" applyAlignment="1" applyProtection="1">
      <alignment vertical="center" wrapText="1"/>
      <protection locked="0"/>
    </xf>
    <xf numFmtId="0" fontId="1" fillId="33" borderId="12" xfId="0" applyNumberFormat="1" applyFont="1" applyFill="1" applyBorder="1" applyAlignment="1" applyProtection="1">
      <alignment vertical="center" wrapText="1"/>
      <protection locked="0"/>
    </xf>
    <xf numFmtId="3" fontId="1" fillId="33" borderId="12" xfId="0" applyNumberFormat="1" applyFont="1" applyFill="1" applyBorder="1" applyAlignment="1" applyProtection="1">
      <alignment vertical="center"/>
      <protection locked="0"/>
    </xf>
    <xf numFmtId="170" fontId="84" fillId="33" borderId="13" xfId="0" applyNumberFormat="1" applyFont="1" applyFill="1" applyBorder="1" applyAlignment="1">
      <alignment horizontal="center" vertical="center"/>
    </xf>
    <xf numFmtId="169" fontId="84" fillId="33" borderId="12" xfId="0" applyNumberFormat="1" applyFont="1" applyFill="1" applyBorder="1" applyAlignment="1">
      <alignment horizontal="center" vertical="center"/>
    </xf>
    <xf numFmtId="3" fontId="103" fillId="33" borderId="0" xfId="0" applyNumberFormat="1" applyFont="1" applyFill="1" applyAlignment="1">
      <alignment horizontal="left" vertical="center"/>
    </xf>
    <xf numFmtId="167" fontId="111" fillId="33" borderId="12" xfId="0" applyNumberFormat="1" applyFont="1" applyFill="1" applyBorder="1" applyAlignment="1" applyProtection="1">
      <alignment horizontal="center"/>
      <protection locked="0"/>
    </xf>
    <xf numFmtId="173" fontId="111" fillId="33" borderId="12" xfId="0" applyNumberFormat="1" applyFont="1" applyFill="1" applyBorder="1" applyAlignment="1">
      <alignment horizontal="center"/>
    </xf>
    <xf numFmtId="173" fontId="111" fillId="33" borderId="42" xfId="0" applyNumberFormat="1" applyFont="1" applyFill="1" applyBorder="1" applyAlignment="1">
      <alignment horizontal="center" vertical="center"/>
    </xf>
    <xf numFmtId="180" fontId="111" fillId="33" borderId="13" xfId="0" applyNumberFormat="1" applyFont="1" applyFill="1" applyBorder="1" applyAlignment="1">
      <alignment horizontal="center" vertical="center"/>
    </xf>
    <xf numFmtId="166" fontId="111" fillId="33" borderId="12" xfId="0" applyNumberFormat="1" applyFont="1" applyFill="1" applyBorder="1" applyAlignment="1">
      <alignment horizontal="center" vertical="center"/>
    </xf>
    <xf numFmtId="170" fontId="84" fillId="33" borderId="12" xfId="0" applyNumberFormat="1" applyFont="1" applyFill="1" applyBorder="1" applyAlignment="1">
      <alignment horizontal="center" vertical="center"/>
    </xf>
    <xf numFmtId="3" fontId="97" fillId="33" borderId="0" xfId="0" applyNumberFormat="1" applyFont="1" applyFill="1" applyAlignment="1">
      <alignment vertical="center"/>
    </xf>
    <xf numFmtId="167" fontId="84" fillId="33" borderId="12" xfId="0" applyNumberFormat="1" applyFont="1" applyFill="1" applyBorder="1" applyAlignment="1" applyProtection="1">
      <alignment horizontal="center" vertical="center"/>
      <protection locked="0"/>
    </xf>
    <xf numFmtId="164" fontId="24" fillId="34" borderId="0" xfId="28" applyNumberFormat="1" applyFont="1" applyFill="1"/>
    <xf numFmtId="166" fontId="111" fillId="34" borderId="12" xfId="0" applyNumberFormat="1" applyFont="1" applyFill="1" applyBorder="1" applyAlignment="1" applyProtection="1">
      <alignment horizontal="center"/>
      <protection locked="0"/>
    </xf>
    <xf numFmtId="3" fontId="103" fillId="34" borderId="0" xfId="0" applyNumberFormat="1" applyFont="1" applyFill="1" applyAlignment="1">
      <alignment horizontal="left" vertical="center"/>
    </xf>
    <xf numFmtId="180" fontId="111" fillId="34" borderId="13" xfId="0" applyNumberFormat="1" applyFont="1" applyFill="1" applyBorder="1" applyAlignment="1">
      <alignment horizontal="center" vertical="center"/>
    </xf>
    <xf numFmtId="3" fontId="97" fillId="34" borderId="0" xfId="0" applyNumberFormat="1" applyFont="1" applyFill="1" applyAlignment="1">
      <alignment vertical="center"/>
    </xf>
    <xf numFmtId="171" fontId="84" fillId="34" borderId="12" xfId="0" applyNumberFormat="1" applyFont="1" applyFill="1" applyBorder="1" applyAlignment="1">
      <alignment horizontal="center" vertical="center"/>
    </xf>
    <xf numFmtId="167" fontId="84" fillId="34" borderId="13" xfId="0" applyNumberFormat="1" applyFont="1" applyFill="1" applyBorder="1" applyAlignment="1">
      <alignment horizontal="center" vertical="center"/>
    </xf>
    <xf numFmtId="165" fontId="84" fillId="34" borderId="12" xfId="0" applyNumberFormat="1" applyFont="1" applyFill="1" applyBorder="1" applyAlignment="1">
      <alignment horizontal="center" vertical="center"/>
    </xf>
    <xf numFmtId="169" fontId="84" fillId="34" borderId="12" xfId="0" applyNumberFormat="1" applyFont="1" applyFill="1" applyBorder="1" applyAlignment="1">
      <alignment horizontal="center" vertical="center"/>
    </xf>
    <xf numFmtId="3" fontId="97" fillId="35" borderId="0" xfId="0" applyNumberFormat="1" applyFont="1" applyFill="1" applyAlignment="1">
      <alignment vertical="center"/>
    </xf>
    <xf numFmtId="164" fontId="24" fillId="35" borderId="0" xfId="28" applyNumberFormat="1" applyFont="1" applyFill="1"/>
    <xf numFmtId="166" fontId="84" fillId="35" borderId="12" xfId="0" applyNumberFormat="1" applyFont="1" applyFill="1" applyBorder="1" applyAlignment="1">
      <alignment horizontal="center" vertical="center"/>
    </xf>
    <xf numFmtId="167" fontId="84" fillId="35" borderId="13" xfId="0" applyNumberFormat="1" applyFont="1" applyFill="1" applyBorder="1" applyAlignment="1">
      <alignment horizontal="center" vertical="center"/>
    </xf>
    <xf numFmtId="0" fontId="1" fillId="35" borderId="12" xfId="0" applyNumberFormat="1" applyFont="1" applyFill="1" applyBorder="1" applyAlignment="1" applyProtection="1">
      <alignment vertical="center" wrapText="1"/>
      <protection locked="0"/>
    </xf>
    <xf numFmtId="171" fontId="84" fillId="35" borderId="12" xfId="0" applyNumberFormat="1" applyFont="1" applyFill="1" applyBorder="1" applyAlignment="1">
      <alignment horizontal="center" vertical="center"/>
    </xf>
    <xf numFmtId="173" fontId="111" fillId="35" borderId="12" xfId="0" applyNumberFormat="1" applyFont="1" applyFill="1" applyBorder="1" applyAlignment="1">
      <alignment horizontal="center" vertical="center"/>
    </xf>
    <xf numFmtId="3" fontId="103" fillId="35" borderId="0" xfId="0" applyNumberFormat="1" applyFont="1" applyFill="1" applyAlignment="1">
      <alignment horizontal="left" vertical="center"/>
    </xf>
    <xf numFmtId="173" fontId="111" fillId="35" borderId="42" xfId="0" applyNumberFormat="1" applyFont="1" applyFill="1" applyBorder="1" applyAlignment="1">
      <alignment horizontal="center"/>
    </xf>
    <xf numFmtId="167" fontId="111" fillId="35" borderId="42" xfId="0" applyNumberFormat="1" applyFont="1" applyFill="1" applyBorder="1" applyAlignment="1">
      <alignment horizontal="center"/>
    </xf>
    <xf numFmtId="165" fontId="113" fillId="35" borderId="12" xfId="0" applyNumberFormat="1" applyFont="1" applyFill="1" applyBorder="1" applyAlignment="1">
      <alignment horizontal="center" vertical="center"/>
    </xf>
    <xf numFmtId="164" fontId="24" fillId="36" borderId="0" xfId="28" applyNumberFormat="1" applyFont="1" applyFill="1"/>
    <xf numFmtId="3" fontId="103" fillId="36" borderId="0" xfId="0" applyNumberFormat="1" applyFont="1" applyFill="1" applyAlignment="1">
      <alignment horizontal="left" vertical="center"/>
    </xf>
    <xf numFmtId="180" fontId="111" fillId="36" borderId="13" xfId="0" applyNumberFormat="1" applyFont="1" applyFill="1" applyBorder="1" applyAlignment="1">
      <alignment horizontal="center" vertical="center"/>
    </xf>
    <xf numFmtId="166" fontId="84" fillId="36" borderId="12" xfId="0" applyNumberFormat="1" applyFont="1" applyFill="1" applyBorder="1" applyAlignment="1">
      <alignment horizontal="center" vertical="center"/>
    </xf>
    <xf numFmtId="3" fontId="97" fillId="36" borderId="0" xfId="0" applyNumberFormat="1" applyFont="1" applyFill="1" applyAlignment="1">
      <alignment vertical="center"/>
    </xf>
    <xf numFmtId="170" fontId="84" fillId="35" borderId="12" xfId="0" applyNumberFormat="1" applyFont="1" applyFill="1" applyBorder="1" applyAlignment="1">
      <alignment horizontal="center" vertical="center"/>
    </xf>
    <xf numFmtId="0" fontId="104" fillId="36" borderId="12" xfId="0" applyNumberFormat="1" applyFont="1" applyFill="1" applyBorder="1" applyAlignment="1" applyProtection="1">
      <alignment horizontal="center" vertical="center"/>
      <protection locked="0"/>
    </xf>
    <xf numFmtId="0" fontId="1" fillId="36" borderId="12" xfId="0" applyNumberFormat="1" applyFont="1" applyFill="1" applyBorder="1" applyAlignment="1" applyProtection="1">
      <alignment vertical="center" wrapText="1"/>
      <protection locked="0"/>
    </xf>
    <xf numFmtId="3" fontId="1" fillId="36" borderId="12" xfId="0" applyNumberFormat="1" applyFont="1" applyFill="1" applyBorder="1" applyAlignment="1" applyProtection="1">
      <alignment vertical="center"/>
      <protection locked="0"/>
    </xf>
    <xf numFmtId="167" fontId="84" fillId="36" borderId="13" xfId="0" applyNumberFormat="1" applyFont="1" applyFill="1" applyBorder="1" applyAlignment="1">
      <alignment horizontal="center" vertical="center"/>
    </xf>
    <xf numFmtId="0" fontId="1" fillId="37" borderId="12" xfId="0" applyNumberFormat="1" applyFont="1" applyFill="1" applyBorder="1" applyAlignment="1" applyProtection="1">
      <alignment wrapText="1"/>
      <protection locked="0"/>
    </xf>
    <xf numFmtId="3" fontId="103" fillId="37" borderId="0" xfId="0" applyNumberFormat="1" applyFont="1" applyFill="1" applyAlignment="1">
      <alignment horizontal="left" vertical="center"/>
    </xf>
    <xf numFmtId="172" fontId="111" fillId="37" borderId="13" xfId="0" applyNumberFormat="1" applyFont="1" applyFill="1" applyBorder="1" applyAlignment="1">
      <alignment horizontal="center"/>
    </xf>
    <xf numFmtId="172" fontId="84" fillId="37" borderId="13" xfId="0" applyNumberFormat="1" applyFont="1" applyFill="1" applyBorder="1" applyAlignment="1">
      <alignment horizontal="center" vertical="center"/>
    </xf>
    <xf numFmtId="3" fontId="97" fillId="37" borderId="0" xfId="0" applyNumberFormat="1" applyFont="1" applyFill="1" applyAlignment="1">
      <alignment vertical="center"/>
    </xf>
    <xf numFmtId="0" fontId="1" fillId="37" borderId="12" xfId="0" applyNumberFormat="1" applyFont="1" applyFill="1" applyBorder="1" applyAlignment="1" applyProtection="1">
      <alignment vertical="center" wrapText="1"/>
      <protection locked="0"/>
    </xf>
    <xf numFmtId="165" fontId="113" fillId="37" borderId="12" xfId="0" applyNumberFormat="1" applyFont="1" applyFill="1" applyBorder="1" applyAlignment="1">
      <alignment horizontal="center" vertical="center"/>
    </xf>
    <xf numFmtId="165" fontId="84" fillId="37" borderId="13" xfId="0" applyNumberFormat="1" applyFont="1" applyFill="1" applyBorder="1" applyAlignment="1">
      <alignment horizontal="center" vertical="center"/>
    </xf>
    <xf numFmtId="166" fontId="84" fillId="37" borderId="12" xfId="0" applyNumberFormat="1" applyFont="1" applyFill="1" applyBorder="1" applyAlignment="1">
      <alignment horizontal="center" vertical="center"/>
    </xf>
    <xf numFmtId="173" fontId="111" fillId="37" borderId="42" xfId="0" applyNumberFormat="1" applyFont="1" applyFill="1" applyBorder="1" applyAlignment="1">
      <alignment horizontal="center" vertical="center"/>
    </xf>
    <xf numFmtId="164" fontId="24" fillId="37" borderId="0" xfId="28" applyNumberFormat="1" applyFont="1" applyFill="1"/>
    <xf numFmtId="184" fontId="111" fillId="37" borderId="42" xfId="0" applyNumberFormat="1" applyFont="1" applyFill="1" applyBorder="1" applyAlignment="1">
      <alignment horizontal="center"/>
    </xf>
    <xf numFmtId="165" fontId="84" fillId="38" borderId="13" xfId="0" applyNumberFormat="1" applyFont="1" applyFill="1" applyBorder="1" applyAlignment="1">
      <alignment horizontal="center" vertical="center"/>
    </xf>
    <xf numFmtId="3" fontId="97" fillId="38" borderId="0" xfId="0" applyNumberFormat="1" applyFont="1" applyFill="1" applyAlignment="1">
      <alignment vertical="center"/>
    </xf>
    <xf numFmtId="0" fontId="1" fillId="38" borderId="12" xfId="0" applyNumberFormat="1" applyFont="1" applyFill="1" applyBorder="1" applyAlignment="1" applyProtection="1">
      <alignment vertical="center" wrapText="1"/>
      <protection locked="0"/>
    </xf>
    <xf numFmtId="166" fontId="84" fillId="38" borderId="12" xfId="0" applyNumberFormat="1" applyFont="1" applyFill="1" applyBorder="1" applyAlignment="1">
      <alignment horizontal="center" vertical="center"/>
    </xf>
    <xf numFmtId="164" fontId="24" fillId="38" borderId="0" xfId="28" applyNumberFormat="1" applyFont="1" applyFill="1"/>
    <xf numFmtId="3" fontId="103" fillId="38" borderId="0" xfId="0" applyNumberFormat="1" applyFont="1" applyFill="1" applyAlignment="1">
      <alignment horizontal="left" vertical="center"/>
    </xf>
    <xf numFmtId="180" fontId="111" fillId="38" borderId="13" xfId="0" applyNumberFormat="1" applyFont="1" applyFill="1" applyBorder="1" applyAlignment="1">
      <alignment horizontal="center"/>
    </xf>
    <xf numFmtId="169" fontId="84" fillId="38" borderId="12" xfId="0" applyNumberFormat="1" applyFont="1" applyFill="1" applyBorder="1" applyAlignment="1">
      <alignment horizontal="center" vertical="center"/>
    </xf>
    <xf numFmtId="3" fontId="97" fillId="39" borderId="0" xfId="0" applyNumberFormat="1" applyFont="1" applyFill="1" applyAlignment="1">
      <alignment vertical="center"/>
    </xf>
    <xf numFmtId="167" fontId="84" fillId="39" borderId="13" xfId="0" applyNumberFormat="1" applyFont="1" applyFill="1" applyBorder="1" applyAlignment="1">
      <alignment horizontal="center" vertical="center"/>
    </xf>
    <xf numFmtId="0" fontId="14" fillId="39" borderId="12" xfId="0" applyNumberFormat="1" applyFont="1" applyFill="1" applyBorder="1" applyAlignment="1" applyProtection="1">
      <alignment vertical="center" wrapText="1"/>
      <protection locked="0"/>
    </xf>
    <xf numFmtId="185" fontId="111" fillId="39" borderId="12" xfId="0" applyNumberFormat="1" applyFont="1" applyFill="1" applyBorder="1" applyAlignment="1">
      <alignment horizontal="center" vertical="center"/>
    </xf>
    <xf numFmtId="167" fontId="111" fillId="39" borderId="12" xfId="0" applyNumberFormat="1" applyFont="1" applyFill="1" applyBorder="1" applyAlignment="1" applyProtection="1">
      <alignment horizontal="center"/>
      <protection locked="0"/>
    </xf>
    <xf numFmtId="169" fontId="84" fillId="39" borderId="12" xfId="0" applyNumberFormat="1" applyFont="1" applyFill="1" applyBorder="1" applyAlignment="1">
      <alignment horizontal="center" vertical="center"/>
    </xf>
    <xf numFmtId="180" fontId="111" fillId="39" borderId="13" xfId="0" applyNumberFormat="1" applyFont="1" applyFill="1" applyBorder="1" applyAlignment="1">
      <alignment horizontal="center"/>
    </xf>
    <xf numFmtId="3" fontId="103" fillId="39" borderId="0" xfId="0" applyNumberFormat="1" applyFont="1" applyFill="1" applyAlignment="1">
      <alignment horizontal="left" vertical="center"/>
    </xf>
    <xf numFmtId="0" fontId="1" fillId="39" borderId="12" xfId="0" applyNumberFormat="1" applyFont="1" applyFill="1" applyBorder="1" applyAlignment="1" applyProtection="1">
      <alignment vertical="center" wrapText="1"/>
      <protection locked="0"/>
    </xf>
    <xf numFmtId="166" fontId="84" fillId="40" borderId="13" xfId="0" applyNumberFormat="1" applyFont="1" applyFill="1" applyBorder="1" applyAlignment="1">
      <alignment horizontal="center" vertical="center"/>
    </xf>
    <xf numFmtId="3" fontId="97" fillId="40" borderId="0" xfId="0" applyNumberFormat="1" applyFont="1" applyFill="1" applyAlignment="1">
      <alignment vertical="center"/>
    </xf>
    <xf numFmtId="167" fontId="84" fillId="40" borderId="13" xfId="0" applyNumberFormat="1" applyFont="1" applyFill="1" applyBorder="1" applyAlignment="1">
      <alignment horizontal="center" vertical="center"/>
    </xf>
    <xf numFmtId="0" fontId="1" fillId="40" borderId="12" xfId="0" applyNumberFormat="1" applyFont="1" applyFill="1" applyBorder="1" applyAlignment="1" applyProtection="1">
      <alignment vertical="center" wrapText="1"/>
      <protection locked="0"/>
    </xf>
    <xf numFmtId="0" fontId="104" fillId="40" borderId="12" xfId="0" applyNumberFormat="1" applyFont="1" applyFill="1" applyBorder="1" applyAlignment="1" applyProtection="1">
      <alignment horizontal="center" vertical="center"/>
      <protection locked="0"/>
    </xf>
    <xf numFmtId="166" fontId="84" fillId="40" borderId="12" xfId="0" applyNumberFormat="1" applyFont="1" applyFill="1" applyBorder="1" applyAlignment="1">
      <alignment horizontal="center" vertical="center"/>
    </xf>
    <xf numFmtId="181" fontId="111" fillId="40" borderId="12" xfId="0" applyNumberFormat="1" applyFont="1" applyFill="1" applyBorder="1" applyAlignment="1">
      <alignment horizontal="center" vertical="center"/>
    </xf>
    <xf numFmtId="3" fontId="103" fillId="40" borderId="0" xfId="0" applyNumberFormat="1" applyFont="1" applyFill="1" applyAlignment="1">
      <alignment horizontal="left" vertical="center"/>
    </xf>
    <xf numFmtId="174" fontId="111" fillId="40" borderId="12" xfId="0" applyNumberFormat="1" applyFont="1" applyFill="1" applyBorder="1" applyAlignment="1">
      <alignment horizontal="center" vertical="center"/>
    </xf>
    <xf numFmtId="166" fontId="111" fillId="40" borderId="12" xfId="0" applyNumberFormat="1" applyFont="1" applyFill="1" applyBorder="1" applyAlignment="1" applyProtection="1">
      <alignment horizontal="center"/>
      <protection locked="0"/>
    </xf>
    <xf numFmtId="3" fontId="0" fillId="39" borderId="0" xfId="0" applyNumberFormat="1" applyFill="1"/>
    <xf numFmtId="169" fontId="84" fillId="40" borderId="12" xfId="0" applyNumberFormat="1" applyFont="1" applyFill="1" applyBorder="1" applyAlignment="1">
      <alignment horizontal="center" vertical="center"/>
    </xf>
    <xf numFmtId="167" fontId="84" fillId="40" borderId="12" xfId="0" applyNumberFormat="1" applyFont="1" applyFill="1" applyBorder="1" applyAlignment="1" applyProtection="1">
      <alignment horizontal="center" vertical="center"/>
      <protection locked="0"/>
    </xf>
    <xf numFmtId="0" fontId="4" fillId="40" borderId="12" xfId="0" applyNumberFormat="1" applyFont="1" applyFill="1" applyBorder="1" applyAlignment="1" applyProtection="1">
      <alignment horizontal="center" vertical="center"/>
      <protection locked="0"/>
    </xf>
    <xf numFmtId="164" fontId="24" fillId="41" borderId="0" xfId="28" applyNumberFormat="1" applyFont="1" applyFill="1"/>
    <xf numFmtId="166" fontId="111" fillId="41" borderId="12" xfId="0" applyNumberFormat="1" applyFont="1" applyFill="1" applyBorder="1" applyAlignment="1" applyProtection="1">
      <alignment horizontal="center"/>
      <protection locked="0"/>
    </xf>
    <xf numFmtId="3" fontId="103" fillId="41" borderId="0" xfId="0" applyNumberFormat="1" applyFont="1" applyFill="1" applyAlignment="1">
      <alignment horizontal="left" vertical="center"/>
    </xf>
    <xf numFmtId="166" fontId="84" fillId="41" borderId="13" xfId="0" applyNumberFormat="1" applyFont="1" applyFill="1" applyBorder="1" applyAlignment="1">
      <alignment horizontal="center" vertical="center"/>
    </xf>
    <xf numFmtId="3" fontId="97" fillId="41" borderId="0" xfId="0" applyNumberFormat="1" applyFont="1" applyFill="1" applyAlignment="1">
      <alignment vertical="center"/>
    </xf>
    <xf numFmtId="169" fontId="84" fillId="41" borderId="12" xfId="0" applyNumberFormat="1" applyFont="1" applyFill="1" applyBorder="1" applyAlignment="1">
      <alignment horizontal="center" vertical="center"/>
    </xf>
    <xf numFmtId="166" fontId="84" fillId="41" borderId="12" xfId="0" applyNumberFormat="1" applyFont="1" applyFill="1" applyBorder="1" applyAlignment="1">
      <alignment horizontal="center" vertical="center"/>
    </xf>
    <xf numFmtId="166" fontId="84" fillId="41" borderId="12" xfId="0" applyNumberFormat="1" applyFont="1" applyFill="1" applyBorder="1" applyAlignment="1" applyProtection="1">
      <alignment horizontal="center" vertical="center"/>
      <protection locked="0"/>
    </xf>
    <xf numFmtId="167" fontId="84" fillId="41" borderId="12" xfId="0" applyNumberFormat="1" applyFont="1" applyFill="1" applyBorder="1" applyAlignment="1">
      <alignment horizontal="center" vertical="center"/>
    </xf>
    <xf numFmtId="0" fontId="1" fillId="41" borderId="12" xfId="0" applyNumberFormat="1" applyFont="1" applyFill="1" applyBorder="1" applyAlignment="1" applyProtection="1">
      <alignment vertical="center" wrapText="1"/>
      <protection locked="0"/>
    </xf>
    <xf numFmtId="3" fontId="1" fillId="41" borderId="12" xfId="0" applyNumberFormat="1" applyFont="1" applyFill="1" applyBorder="1" applyAlignment="1" applyProtection="1">
      <alignment vertical="center"/>
      <protection locked="0"/>
    </xf>
    <xf numFmtId="164" fontId="24" fillId="42" borderId="0" xfId="28" applyNumberFormat="1" applyFont="1" applyFill="1"/>
    <xf numFmtId="166" fontId="111" fillId="42" borderId="12" xfId="0" applyNumberFormat="1" applyFont="1" applyFill="1" applyBorder="1" applyAlignment="1" applyProtection="1">
      <alignment horizontal="center"/>
      <protection locked="0"/>
    </xf>
    <xf numFmtId="3" fontId="103" fillId="42" borderId="0" xfId="0" applyNumberFormat="1" applyFont="1" applyFill="1" applyAlignment="1">
      <alignment horizontal="left" vertical="center"/>
    </xf>
    <xf numFmtId="166" fontId="111" fillId="42" borderId="12" xfId="0" applyNumberFormat="1" applyFont="1" applyFill="1" applyBorder="1" applyAlignment="1">
      <alignment horizontal="center"/>
    </xf>
    <xf numFmtId="3" fontId="97" fillId="42" borderId="0" xfId="0" applyNumberFormat="1" applyFont="1" applyFill="1" applyAlignment="1">
      <alignment vertical="center"/>
    </xf>
    <xf numFmtId="169" fontId="84" fillId="42" borderId="12" xfId="0" applyNumberFormat="1" applyFont="1" applyFill="1" applyBorder="1" applyAlignment="1">
      <alignment horizontal="center" vertical="center"/>
    </xf>
    <xf numFmtId="166" fontId="84" fillId="42" borderId="12" xfId="0" applyNumberFormat="1" applyFont="1" applyFill="1" applyBorder="1" applyAlignment="1">
      <alignment horizontal="center" vertical="center"/>
    </xf>
    <xf numFmtId="166" fontId="84" fillId="42" borderId="13" xfId="0" applyNumberFormat="1" applyFont="1" applyFill="1" applyBorder="1" applyAlignment="1">
      <alignment horizontal="center" vertical="center"/>
    </xf>
    <xf numFmtId="190" fontId="84" fillId="42" borderId="12" xfId="0" applyNumberFormat="1" applyFont="1" applyFill="1" applyBorder="1" applyAlignment="1" applyProtection="1">
      <alignment horizontal="center" vertical="center"/>
      <protection locked="0"/>
    </xf>
    <xf numFmtId="0" fontId="32" fillId="42" borderId="0" xfId="0" applyFont="1" applyFill="1" applyAlignment="1">
      <alignment horizontal="left" vertical="center"/>
    </xf>
    <xf numFmtId="0" fontId="0" fillId="42" borderId="0" xfId="0" applyFill="1" applyAlignment="1">
      <alignment horizontal="left" vertical="center"/>
    </xf>
    <xf numFmtId="167" fontId="84" fillId="42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6" fillId="27" borderId="0" xfId="0" applyFont="1" applyFill="1" applyAlignment="1">
      <alignment horizontal="center" vertical="center" wrapText="1"/>
    </xf>
    <xf numFmtId="0" fontId="55" fillId="27" borderId="0" xfId="0" applyFont="1" applyFill="1" applyAlignment="1">
      <alignment horizontal="center" vertical="center" wrapText="1"/>
    </xf>
    <xf numFmtId="0" fontId="33" fillId="27" borderId="0" xfId="0" applyFont="1" applyFill="1" applyAlignment="1">
      <alignment horizontal="center" vertical="center" wrapText="1"/>
    </xf>
    <xf numFmtId="3" fontId="116" fillId="31" borderId="0" xfId="0" applyNumberFormat="1" applyFont="1" applyFill="1" applyBorder="1" applyAlignment="1">
      <alignment horizontal="center"/>
    </xf>
    <xf numFmtId="0" fontId="117" fillId="31" borderId="0" xfId="0" applyFont="1" applyFill="1" applyBorder="1" applyAlignment="1">
      <alignment horizontal="center" vertical="center"/>
    </xf>
    <xf numFmtId="0" fontId="87" fillId="27" borderId="0" xfId="0" applyFont="1" applyFill="1" applyAlignment="1">
      <alignment horizontal="center" wrapText="1"/>
    </xf>
    <xf numFmtId="0" fontId="66" fillId="0" borderId="46" xfId="0" applyNumberFormat="1" applyFont="1" applyFill="1" applyBorder="1" applyAlignment="1" applyProtection="1">
      <alignment horizontal="center" wrapText="1"/>
      <protection locked="0"/>
    </xf>
    <xf numFmtId="0" fontId="25" fillId="0" borderId="38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64" fillId="0" borderId="0" xfId="35" applyFont="1" applyFill="1" applyAlignment="1" applyProtection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wrapText="1"/>
    </xf>
    <xf numFmtId="0" fontId="5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18" fillId="27" borderId="0" xfId="0" applyFont="1" applyFill="1" applyAlignment="1">
      <alignment vertical="center" wrapText="1"/>
    </xf>
    <xf numFmtId="0" fontId="33" fillId="27" borderId="0" xfId="0" applyFont="1" applyFill="1" applyAlignment="1">
      <alignment horizontal="right" vertical="center"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  <cellStyle name="ᨚᨚᨚᨚᨚᨚᨚ" xfId="44"/>
    <cellStyle name="ᨚᨚᨚᨚᨚᨚᨚᨚᨚ_x001a_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emf"/><Relationship Id="rId1" Type="http://schemas.openxmlformats.org/officeDocument/2006/relationships/customXml" Target="../ink/ink1.xml"/><Relationship Id="rId6" Type="http://schemas.openxmlformats.org/officeDocument/2006/relationships/image" Target="../media/image3.emf"/><Relationship Id="rId5" Type="http://schemas.openxmlformats.org/officeDocument/2006/relationships/customXml" Target="../ink/ink3.xml"/><Relationship Id="rId4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customXml" Target="../ink/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516627</xdr:colOff>
      <xdr:row>21</xdr:row>
      <xdr:rowOff>252598</xdr:rowOff>
    </xdr:from>
    <xdr:to>
      <xdr:col>6</xdr:col>
      <xdr:colOff>151685</xdr:colOff>
      <xdr:row>22</xdr:row>
      <xdr:rowOff>839404</xdr:rowOff>
    </xdr:to>
    <xdr:sp macro="" textlink="">
      <xdr:nvSpPr>
        <xdr:cNvPr id="2" name="TextBox 1"/>
        <xdr:cNvSpPr txBox="1"/>
      </xdr:nvSpPr>
      <xdr:spPr>
        <a:xfrm>
          <a:off x="4087356" y="7561609"/>
          <a:ext cx="3773506" cy="11386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>
              <a:solidFill>
                <a:srgbClr val="FF0000"/>
              </a:solidFill>
            </a:rPr>
            <a:t>A vázlattól sose</a:t>
          </a:r>
          <a:r>
            <a:rPr lang="hu-HU" sz="1100" b="1" baseline="0">
              <a:solidFill>
                <a:srgbClr val="FF0000"/>
              </a:solidFill>
            </a:rPr>
            <a:t> várjuk, hogy megtudjuk mennyi lesz a vége, </a:t>
          </a:r>
          <a:r>
            <a:rPr lang="hu-HU" sz="1100" baseline="0"/>
            <a:t>tele van pontatlanságokkal. Pontosítást ígényel.</a:t>
          </a:r>
        </a:p>
        <a:p>
          <a:r>
            <a:rPr lang="hu-HU" sz="1100" baseline="0"/>
            <a:t>A vázlat ismerkedésre való, ismerkedünk egymással, hisz esetleg hónapokig fogunk együtt dolgozni.</a:t>
          </a:r>
        </a:p>
        <a:p>
          <a:r>
            <a:rPr lang="hu-HU" sz="1100" baseline="0"/>
            <a:t>Ha már komolyra fordult a dolog, no akkor jön a pontosítás, ellenőrzés, akkor már arra törünk, mennyi lesz a vége.</a:t>
          </a:r>
          <a:endParaRPr lang="hu-H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133552</xdr:colOff>
      <xdr:row>6</xdr:row>
      <xdr:rowOff>105376</xdr:rowOff>
    </xdr:from>
    <xdr:to>
      <xdr:col>9</xdr:col>
      <xdr:colOff>413422</xdr:colOff>
      <xdr:row>7</xdr:row>
      <xdr:rowOff>733997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Ink 2"/>
            <xdr14:cNvContentPartPr/>
          </xdr14:nvContentPartPr>
          <xdr14:nvPr macro=""/>
          <xdr14:xfrm>
            <a:off x="10450332" y="1989797"/>
            <a:ext cx="273240" cy="1854372"/>
          </xdr14:xfrm>
        </xdr:contentPart>
      </mc:Choice>
      <mc:Fallback xmlns="">
        <xdr:pic>
          <xdr:nvPicPr>
            <xdr:cNvPr id="3" name="Ink 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417628" y="1976045"/>
              <a:ext cx="338649" cy="1901781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940274</xdr:colOff>
      <xdr:row>14</xdr:row>
      <xdr:rowOff>128388</xdr:rowOff>
    </xdr:from>
    <xdr:to>
      <xdr:col>0</xdr:col>
      <xdr:colOff>946394</xdr:colOff>
      <xdr:row>14</xdr:row>
      <xdr:rowOff>148638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2" name="Ink 31"/>
            <xdr14:cNvContentPartPr/>
          </xdr14:nvContentPartPr>
          <xdr14:nvPr macro=""/>
          <xdr14:xfrm>
            <a:off x="963134" y="6092151"/>
            <a:ext cx="6120" cy="27000"/>
          </xdr14:xfrm>
        </xdr:contentPart>
      </mc:Choice>
      <mc:Fallback xmlns="">
        <xdr:pic>
          <xdr:nvPicPr>
            <xdr:cNvPr id="32" name="Ink 31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958814" y="6084919"/>
              <a:ext cx="15120" cy="35679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940274</xdr:colOff>
      <xdr:row>15</xdr:row>
      <xdr:rowOff>128388</xdr:rowOff>
    </xdr:from>
    <xdr:to>
      <xdr:col>0</xdr:col>
      <xdr:colOff>946359</xdr:colOff>
      <xdr:row>15</xdr:row>
      <xdr:rowOff>148439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33" name="Ink 32"/>
            <xdr14:cNvContentPartPr/>
          </xdr14:nvContentPartPr>
          <xdr14:nvPr macro=""/>
          <xdr14:xfrm>
            <a:off x="940274" y="6352276"/>
            <a:ext cx="6085" cy="20051"/>
          </xdr14:xfrm>
        </xdr:contentPart>
      </mc:Choice>
      <mc:Fallback xmlns="">
        <xdr:pic>
          <xdr:nvPicPr>
            <xdr:cNvPr id="33" name="Ink 32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935979" y="6346905"/>
              <a:ext cx="15034" cy="26496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113453</xdr:colOff>
      <xdr:row>86</xdr:row>
      <xdr:rowOff>100753</xdr:rowOff>
    </xdr:from>
    <xdr:to>
      <xdr:col>8</xdr:col>
      <xdr:colOff>238410</xdr:colOff>
      <xdr:row>87</xdr:row>
      <xdr:rowOff>167796</xdr:rowOff>
    </xdr:to>
    <xdr:cxnSp macro="">
      <xdr:nvCxnSpPr>
        <xdr:cNvPr id="5" name="Egyenes összekötő nyíllal 4"/>
        <xdr:cNvCxnSpPr/>
      </xdr:nvCxnSpPr>
      <xdr:spPr>
        <a:xfrm>
          <a:off x="6741583" y="13366750"/>
          <a:ext cx="2233084" cy="26458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113453</xdr:colOff>
      <xdr:row>86</xdr:row>
      <xdr:rowOff>100753</xdr:rowOff>
    </xdr:from>
    <xdr:to>
      <xdr:col>8</xdr:col>
      <xdr:colOff>238410</xdr:colOff>
      <xdr:row>87</xdr:row>
      <xdr:rowOff>167796</xdr:rowOff>
    </xdr:to>
    <xdr:cxnSp macro="">
      <xdr:nvCxnSpPr>
        <xdr:cNvPr id="4" name="Egyenes összekötő nyíllal 4"/>
        <xdr:cNvCxnSpPr/>
      </xdr:nvCxnSpPr>
      <xdr:spPr>
        <a:xfrm>
          <a:off x="9836573" y="15269633"/>
          <a:ext cx="2290277" cy="296758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1493173</xdr:colOff>
      <xdr:row>58</xdr:row>
      <xdr:rowOff>33904</xdr:rowOff>
    </xdr:from>
    <xdr:to>
      <xdr:col>8</xdr:col>
      <xdr:colOff>309436</xdr:colOff>
      <xdr:row>75</xdr:row>
      <xdr:rowOff>113529</xdr:rowOff>
    </xdr:to>
    <xdr:cxnSp macro="">
      <xdr:nvCxnSpPr>
        <xdr:cNvPr id="8" name="Egyenes összekötő nyíllal 4"/>
        <xdr:cNvCxnSpPr/>
      </xdr:nvCxnSpPr>
      <xdr:spPr>
        <a:xfrm flipV="1">
          <a:off x="9789439" y="12945571"/>
          <a:ext cx="2011255" cy="2582813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1143798</xdr:colOff>
      <xdr:row>4</xdr:row>
      <xdr:rowOff>693507</xdr:rowOff>
    </xdr:from>
    <xdr:to>
      <xdr:col>5</xdr:col>
      <xdr:colOff>732685</xdr:colOff>
      <xdr:row>6</xdr:row>
      <xdr:rowOff>596798</xdr:rowOff>
    </xdr:to>
    <xdr:sp macro="" textlink="">
      <xdr:nvSpPr>
        <xdr:cNvPr id="10" name="TextBox 9"/>
        <xdr:cNvSpPr txBox="1"/>
      </xdr:nvSpPr>
      <xdr:spPr>
        <a:xfrm>
          <a:off x="8215960" y="2643068"/>
          <a:ext cx="2423075" cy="107780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hu-HU" sz="1100"/>
            <a:t>A</a:t>
          </a:r>
          <a:r>
            <a:rPr lang="hu-HU" sz="1100" baseline="0"/>
            <a:t> piros betűs, sárga anyagok ízlés alapú beszerzések. Kizárólag az Ügyfél személyes közreműködésével szerezhető be.</a:t>
          </a:r>
        </a:p>
        <a:p>
          <a:pPr>
            <a:lnSpc>
              <a:spcPts val="1100"/>
            </a:lnSpc>
          </a:pPr>
          <a:r>
            <a:rPr lang="hu-HU" sz="1100" baseline="0"/>
            <a:t>A legegyszerűbb szokásos módja, ha maga veszi meg, akár ügyfeles bevásárlás keretében is teheti.</a:t>
          </a:r>
        </a:p>
      </xdr:txBody>
    </xdr:sp>
    <xdr:clientData/>
  </xdr:twoCellAnchor>
  <xdr:twoCellAnchor>
    <xdr:from>
      <xdr:col>5</xdr:col>
      <xdr:colOff>113453</xdr:colOff>
      <xdr:row>87</xdr:row>
      <xdr:rowOff>100753</xdr:rowOff>
    </xdr:from>
    <xdr:to>
      <xdr:col>8</xdr:col>
      <xdr:colOff>238410</xdr:colOff>
      <xdr:row>88</xdr:row>
      <xdr:rowOff>157465</xdr:rowOff>
    </xdr:to>
    <xdr:cxnSp macro="">
      <xdr:nvCxnSpPr>
        <xdr:cNvPr id="9" name="Egyenes összekötő nyíllal 4"/>
        <xdr:cNvCxnSpPr/>
      </xdr:nvCxnSpPr>
      <xdr:spPr>
        <a:xfrm>
          <a:off x="7435003" y="18965333"/>
          <a:ext cx="1683242" cy="294243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113453</xdr:colOff>
      <xdr:row>87</xdr:row>
      <xdr:rowOff>100753</xdr:rowOff>
    </xdr:from>
    <xdr:to>
      <xdr:col>8</xdr:col>
      <xdr:colOff>238410</xdr:colOff>
      <xdr:row>88</xdr:row>
      <xdr:rowOff>157465</xdr:rowOff>
    </xdr:to>
    <xdr:cxnSp macro="">
      <xdr:nvCxnSpPr>
        <xdr:cNvPr id="11" name="Egyenes összekötő nyíllal 4"/>
        <xdr:cNvCxnSpPr/>
      </xdr:nvCxnSpPr>
      <xdr:spPr>
        <a:xfrm>
          <a:off x="7435003" y="18965333"/>
          <a:ext cx="1683242" cy="294243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1523360</xdr:colOff>
      <xdr:row>69</xdr:row>
      <xdr:rowOff>103986</xdr:rowOff>
    </xdr:from>
    <xdr:to>
      <xdr:col>8</xdr:col>
      <xdr:colOff>340521</xdr:colOff>
      <xdr:row>72</xdr:row>
      <xdr:rowOff>225469</xdr:rowOff>
    </xdr:to>
    <xdr:cxnSp macro="">
      <xdr:nvCxnSpPr>
        <xdr:cNvPr id="12" name="Egyenes összekötő nyíllal 4"/>
        <xdr:cNvCxnSpPr/>
      </xdr:nvCxnSpPr>
      <xdr:spPr>
        <a:xfrm flipV="1">
          <a:off x="9827246" y="14047960"/>
          <a:ext cx="1996912" cy="799959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108271</xdr:colOff>
      <xdr:row>11</xdr:row>
      <xdr:rowOff>101015</xdr:rowOff>
    </xdr:from>
    <xdr:to>
      <xdr:col>7</xdr:col>
      <xdr:colOff>516660</xdr:colOff>
      <xdr:row>12</xdr:row>
      <xdr:rowOff>571481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3" name="Ink 12"/>
            <xdr14:cNvContentPartPr/>
          </xdr14:nvContentPartPr>
          <xdr14:nvPr macro=""/>
          <xdr14:xfrm>
            <a:off x="8420998" y="4477397"/>
            <a:ext cx="410760" cy="654480"/>
          </xdr14:xfrm>
        </xdr:contentPart>
      </mc:Choice>
      <mc:Fallback xmlns="">
        <xdr:pic>
          <xdr:nvPicPr>
            <xdr:cNvPr id="13" name="Ink 1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387311" y="4452526"/>
              <a:ext cx="475236" cy="711036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v"/>
          <inkml:channel name="T" type="integer" max="2.14748E9" units="dev"/>
        </inkml:traceFormat>
        <inkml:channelProperties>
          <inkml:channelProperty channel="X" name="resolution" value="1278.46277" units="1/cm"/>
          <inkml:channelProperty channel="Y" name="resolution" value="2273.90698" units="1/cm"/>
          <inkml:channelProperty channel="F" name="resolution" value="7.0953E-7" units="1/dev"/>
          <inkml:channelProperty channel="T" name="resolution" value="1" units="1/dev"/>
        </inkml:channelProperties>
      </inkml:inkSource>
      <inkml:timestamp xml:id="ts0" timeString="2014-11-02T22:15:31.770"/>
    </inkml:context>
    <inkml:brush xml:id="br0">
      <inkml:brushProperty name="width" value="0.10583" units="cm"/>
      <inkml:brushProperty name="height" value="0.10583" units="cm"/>
      <inkml:brushProperty name="color" value="#FFFF00"/>
    </inkml:brush>
  </inkml:definitions>
  <inkml:traceGroup>
    <inkml:annotationXML>
      <emma:emma xmlns:emma="http://www.w3.org/2003/04/emma" version="1.0">
        <emma:interpretation id="{3902362C-3102-45F0-97FD-E3355E5D4CC4}" emma:medium="tactile" emma:mode="ink">
          <msink:context xmlns:msink="http://schemas.microsoft.com/ink/2010/main" type="inkDrawing" rotatedBoundingBox="29631,10658 29990,5541 30705,5592 30346,10708" semanticType="callout" shapeName="Other"/>
        </emma:interpretation>
      </emma:emma>
    </inkml:annotationXML>
    <inkml:trace contextRef="#ctx0" brushRef="#br0">329 0 228 0,'0'0'95'0,"0"37"-5"0,0-15-9 16,0-4-39-16,3 7-27 15,-3-5 10-15,5 17 7 16,-5-14-6-16,4 24 4 16,-4-15-2-16,0 25 1 15,-4-13 7-15,4 32 11 16,0-9-18-16,0 16-13 16,0 4-2-16,0 16-3 15,0 6-1-15,0 13 1 0,0 8-1 16,0 11 0-16,0 9-2 15,0 5 2-15,-5 3-4 16,5 4 0-16,-3-9 3 16,-2 5-2-16,0-6-3 15,1-2 1-15,-3-9-2 16,4 3 1-16,-9-5 2 16,5-2-3-16,-1 6 0 15,4-1 2-15,-6-7-4 16,5-2 3-16,-1-2-2 15,2 2-2-15,2-7 1 16,0-3 1-16,1-8-1 0,1-1 1 16,-2-3 0-16,0-12-2 15,2-9 2-15,-1-12 0 16,-3-6-3-16,3-18 3 16,-2-11-2-16,0-15 1 15,2-9 0-15,1-19 1 16,-3 15-3-16,3-15 3 15,0 0-1-15,0 0-1 16,0 0 0-16,0 0 0 16,0 0 0-16,0 0 0 15,0 0 1-15,0 0 1 16,0 0-2-16,0 0 0 16,0 0 0-16,0 0 0 0,10-7 0 15,-10 7 0-15,0 0 0 16,0 0 0-1,0 0 0-15,0 0 0 16,0 0 0-16,0 0 0 0,0 0 0 16,0 0 0-16,0 0 0 15,0 0 0-15,0 0 0 16,0 0 0-16,0 0 0 16,0 0 0-16,0 0 0 15,0 0 0-15,0 0 0 16,0 0 0-16,0 0 0 15,0 0 0-15,0 0 0 16,0 0 0-16,0 0 0 0,0 0 0 16,0 0 0-1,0 0 0-15,0 0 0 16,0 0 0-16,0 0 0 16,0 0 0-16,0 0 0 0,0 0 0 15,0 0 0-15,0 0 0 16,0 0 0-16,0 0 0 15,-6-20 0-15,6 20 0 16,-10-26 0-16,10 26 0 16,-10-32 0-16,5 10 0 15,1-7 0-15,-3-4 0 16,2-2 0-16,-4-3 0 0,3-4 0 16,-1-5 0-16,-2-5 0 15,1-4 0 1,1-1 0-16,2-4 0 15,-2-7 0-15,0-5 0 0,2 1 0 16,4-1 0-16,-3-5 0 16,4 3 0-16,0-1 0 15,-2 2 0-15,1 5 0 16,-3 11 0-16,-2-3 0 16,3 9 0-16,-2 7 0 15,-4 2 0-15,3 5 0 16,0 5 0-16,-1 7 0 15,2-1 0-15,1 14 0 16,4 13 0-16,-9-22 0 16,9 22 0-16,0 0 0 15,0 0 0-15,0 0 0 16,0 0 0-16,0 0 0 0,0 0 0 16,-11 14 0-16,11-14 0 15,-10 30 0-15,4-3 0 16,1 9 0-16,-1 0 0 15,2 15 0-15,1 9 0 16,3 2 0-16,0 8 0 16,0 4 0-16,5 6 0 15,0-1 0-15,-1 0 0 16,0-3 0-16,2-4 0 16,-5 0 0-16,2-3 0 15,-2-2 0-15,1 7 0 16,3-8 0-16,2 0 0 15,4-3 0-15,-7-11 0 0,3 7 0 16,3-11 0-16,-3-4 0 16,-2-2 0-16,-1-11 0 15,1 3 0-15,-4-8 0 16,3-1 0-16,-1-4 0 16,-2-2 0-16,3-2 0 15,-4-17 0-15,3 25 0 16,-3-25 0-16,0 0 0 15,0 0 0-15,0 0 0 16,0 0 0-16,0 0 0 16,0 0 0-16,0 0 0 15,0 0 0-15,17 7 0 16,-17-7 0-16,0 0 0 0,19-19 0 16,-19 19 0-16,20-27 0 15,-6 11 0-15,-4-11 0 16,2 1 0-16,3-11 0 15,1-4 0-15,-1-11 0 16,4-5 0-16,-3-9 0 16,1-3 0-16,2-10 0 15,1-4 0-15,-3-7 0 16,3 0 0-16,1-2 0 16,3-15 0-16,-1-8 0 15,1-6 0-15,-2-13 0 16,1 0 0-16,-2 2 0 15,1 0 0-15,-4 5 0 0,-1 7 0 16,-2 18 0-16,-3 13 0 16,1 15 0-16,-3 7 0 15,1 9 0 1,4 4 0-16,-1 14 0 0,2 4 0 16,4-1 0-16,-4 14 0 15,-1-4 0-15,-2 9 0 16,-13 18 0-16,13-29 0 15,-13 29 0-15,0-20 0 16,0 20 0-16,-14-5 0 16,14 5 0-16,-21 0 0 15,21 0 0-15,-15 0 0 0,15 0 0 16,0 0 0-16,0 0 0 16,0 0 0-1,0 0 0-15,0 0 0 16,0 0 0-16,0 0 0 0,0 0 0 15,0 0 0-15,0 0 0 16,-11 7 0-16,11-7 0 16,0 0 0-16,0 0 0 15,0 0 0-15,0 0 0 16,-3 19 0-16,3-19 0 16,22 20 0-16,-10-5 0 15,4 17 0-15,-18-18-34 16,2 33-40-16</inkml:trace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v"/>
          <inkml:channel name="T" type="integer" max="2.14748E9" units="dev"/>
        </inkml:traceFormat>
        <inkml:channelProperties>
          <inkml:channelProperty channel="X" name="resolution" value="1278.46277" units="1/cm"/>
          <inkml:channelProperty channel="Y" name="resolution" value="2273.90698" units="1/cm"/>
          <inkml:channelProperty channel="F" name="resolution" value="7.0953E-7" units="1/dev"/>
          <inkml:channelProperty channel="T" name="resolution" value="1" units="1/dev"/>
        </inkml:channelProperties>
      </inkml:inkSource>
      <inkml:timestamp xml:id="ts0" timeString="2017-03-25T12:29:26.385"/>
    </inkml:context>
    <inkml:brush xml:id="br0">
      <inkml:brushProperty name="width" value="0.01764" units="cm"/>
      <inkml:brushProperty name="height" value="0.01764" units="cm"/>
    </inkml:brush>
  </inkml:definitions>
  <inkml:traceGroup>
    <inkml:annotationXML>
      <emma:emma xmlns:emma="http://www.w3.org/2003/04/emma" version="1.0">
        <emma:interpretation id="{F6D082FE-C4CB-4835-88E9-33A183DFA10B}" emma:medium="tactile" emma:mode="ink">
          <msink:context xmlns:msink="http://schemas.microsoft.com/ink/2010/main" type="writingRegion" rotatedBoundingBox="2675,16922 2691,16922 2691,16996 2675,16996"/>
        </emma:interpretation>
      </emma:emma>
    </inkml:annotationXML>
    <inkml:traceGroup>
      <inkml:annotationXML>
        <emma:emma xmlns:emma="http://www.w3.org/2003/04/emma" version="1.0">
          <emma:interpretation id="{78EB57D2-6F89-4DEA-AE44-3C92E56E12BB}" emma:medium="tactile" emma:mode="ink">
            <msink:context xmlns:msink="http://schemas.microsoft.com/ink/2010/main" type="paragraph" rotatedBoundingBox="2675,16922 2691,16922 2691,16996 2675,1699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E2419970-996B-4405-B01F-E760B45D9826}" emma:medium="tactile" emma:mode="ink">
              <msink:context xmlns:msink="http://schemas.microsoft.com/ink/2010/main" type="line" rotatedBoundingBox="2675,16922 2691,16922 2691,16996 2675,16996"/>
            </emma:interpretation>
          </emma:emma>
        </inkml:annotationXML>
        <inkml:traceGroup>
          <inkml:annotationXML>
            <emma:emma xmlns:emma="http://www.w3.org/2003/04/emma" version="1.0">
              <emma:interpretation id="{33BB853D-39E8-4F70-A942-252B2C3F6448}" emma:medium="tactile" emma:mode="ink">
                <msink:context xmlns:msink="http://schemas.microsoft.com/ink/2010/main" type="inkWord" rotatedBoundingBox="2675,16922 2691,16922 2691,16996 2675,16996"/>
              </emma:interpretation>
            </emma:emma>
          </inkml:annotationXML>
          <inkml:trace contextRef="#ctx0" brushRef="#br0">16 37 658 0,'0'-12'174'0,"-7"-1"-13"15,1 1-165-15,6 12-26 16,0 0-102-16,0 15-36 15,0-2-10-15,0-1-14 16,-3 3-15-16</inkml:trace>
        </inkml:traceGroup>
      </inkml:traceGroup>
    </inkml:traceGroup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v"/>
          <inkml:channel name="T" type="integer" max="2.14748E9" units="dev"/>
        </inkml:traceFormat>
        <inkml:channelProperties>
          <inkml:channelProperty channel="X" name="resolution" value="1278.46277" units="1/cm"/>
          <inkml:channelProperty channel="Y" name="resolution" value="2273.90698" units="1/cm"/>
          <inkml:channelProperty channel="F" name="resolution" value="7.0953E-7" units="1/dev"/>
          <inkml:channelProperty channel="T" name="resolution" value="1" units="1/dev"/>
        </inkml:channelProperties>
      </inkml:inkSource>
      <inkml:timestamp xml:id="ts0" timeString="2019-06-09T20:44:14.344"/>
    </inkml:context>
    <inkml:brush xml:id="br0">
      <inkml:brushProperty name="width" value="0.01764" units="cm"/>
      <inkml:brushProperty name="height" value="0.01764" units="cm"/>
    </inkml:brush>
  </inkml:definitions>
  <inkml:traceGroup>
    <inkml:annotationXML>
      <emma:emma xmlns:emma="http://www.w3.org/2003/04/emma" version="1.0">
        <emma:interpretation id="{312F3553-7243-44DA-B1EB-CB1F9327FC87}" emma:medium="tactile" emma:mode="ink">
          <msink:context xmlns:msink="http://schemas.microsoft.com/ink/2010/main" type="inkDrawing" rotatedBoundingBox="2610,17700 2612,17644 2628,17645 2626,17700" shapeName="Other"/>
        </emma:interpretation>
      </emma:emma>
    </inkml:annotationXML>
    <inkml:trace contextRef="#ctx0" brushRef="#br0">-1616-748 658 0,'0'-12'174'0,"-7"-1"-13"15,1 1-165-15,6 12-26 16,0 0-102-16,0 15-36 15,0-2-10-15,0-1-14 16,-3 3-15-16</inkml:trace>
  </inkml:traceGroup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v"/>
          <inkml:channel name="T" type="integer" max="2.14748E9" units="dev"/>
        </inkml:traceFormat>
        <inkml:channelProperties>
          <inkml:channelProperty channel="X" name="resolution" value="1278.46277" units="1/cm"/>
          <inkml:channelProperty channel="Y" name="resolution" value="2273.90698" units="1/cm"/>
          <inkml:channelProperty channel="F" name="resolution" value="7.0953E-7" units="1/dev"/>
          <inkml:channelProperty channel="T" name="resolution" value="1" units="1/dev"/>
        </inkml:channelProperties>
      </inkml:inkSource>
      <inkml:timestamp xml:id="ts0" timeString="2014-11-02T21:57:25.388"/>
    </inkml:context>
    <inkml:brush xml:id="br0">
      <inkml:brushProperty name="width" value="0.10583" units="cm"/>
      <inkml:brushProperty name="height" value="0.10583" units="cm"/>
      <inkml:brushProperty name="color" value="#00B0F0"/>
    </inkml:brush>
  </inkml:definitions>
  <inkml:trace contextRef="#ctx0" brushRef="#br0">405 0 174 0,'0'0'117'16,"0"0"-7"-16,0 0-9 15,0 0-12-15,0 0-13 0,0 0-18 16,0 0-10-16,0 24-9 16,0-24-9-16,2 43-7 15,-2-19-6-15,4 19-2 16,-4-3-5-16,5 16 5 15,-5-2-8-15,0 10 2 16,0-2-4-16,0 5 5 16,-5-1-7-16,4 7 1 15,-4-6 2-15,5 1-5 16,-1-1 4-16,0 1-3 16,-2-7 5-16,3 9-6 15,-2-13 5-15,-1 8-2 16,-2-7-3-16,0 8 4 0,-2-10-3 15,3-4 1-15,-4 0-5 16,5-6 1-16,-2-3 1 16,2-2 1-1,0-2-1-15,3-3-3 0,-1-1 7 16,1 1-5-16,0-9 4 16,0 6-1-16,0-5 3 15,0-2-5-15,0-8 5 16,0-18-5-16,0 25-1 15,0-25 1-15,0 0 2 16,0 0-4-16,0 0 1 16,0 0 1-16,0 0-1 0,0 0 2 15,0 0 0 1,2 15 0-16,-2-15 0 16,0 0 3-16,0 0-2 15,0 0-2-15,0 0 0 0,0 0 0 16,0 0 0-16,0 0 0 15,0 0 0-15,0 0 0 16,0 0 0-16,0 0 0 16,0 0 0-16,0 0 0 15,0 0 0-15,0 0 0 16,0 0 0-16,0 0 0 16,0 0 0-16,0 0 0 15,0 0 0-15,0 0 0 16,0 0 0-16,0 0 0 15,0 0 0-15,0 0 0 16,-7 3 0-16,7-3 0 16,-10-13 0-16,3-6 0 0,-3 2 0 15,-3-5 0-15,0-8 0 16,-2 3 0-16,-3-4 0 16,2-2 0-16,-1-13 0 15,3 6 0-15,-4-13 0 16,3-2 0-16,-2-10 0 15,-2-1 0-15,2-2 0 16,-1 0 0-16,0 11 0 16,0 0 0-16,1 16 0 15,-1 10 0-15,7 5 0 16,0 6 0-16,11 20 0 16,-11-26 0-16,11 26 0 15,-5-30 0-15,5 13 0 0,0 3 0 16,0 14 0-16,0-27 0 15,0 27 0-15,0 0 0 16,0-15 0-16,0 15 0 16,0 0 0-16,0 0 0 15,0 0 0-15,0 0 0 16,6 15 0-16,-6-15 0 16,17 33 0-16,-11-4 0 15,8 4 0-15,1 6 0 16,0 0 0-16,-2 9 0 15,3 0 0-15,-1 5 0 16,-1 3 0-16,-1-1 0 16,1 1 0-16,-2-2 0 0,3-9 0 15,-5 0 0-15,4-1 0 16,-2-3 0-16,1 1 0 16,-3-7 0-16,5-2 0 15,-4 3 0-15,4-6 0 16,-6-2 0-16,-1-2 0 15,2-6 0-15,-4-2 0 16,-6-18 0-16,9 20 0 16,-9-20 0-16,0 0 0 15,0 0 0-15,11 18 0 16,-11-18 0-16,0 0 0 16,0 0 0-16,13 15 0 15,-13-15 0-15,0 0 0 0,0 0 0 16,15 6 0-16,-15-6 0 15,0 0 0-15,17-13 0 16,-17 13 0 0,15-28 0-16,-3 10 0 0,-2-3 0 15,4-6 0-15,5-1 0 16,-1-1 0-16,2-2 0 16,2 1 0-16,-1-5 0 15,4-5 0-15,-1-3 0 16,2-4 0-16,-1 5 0 15,1-8 0-15,5 1 0 16,-2-7 0-16,2 4 0 0,1 0 0 16,0-2 0-16,0 3 0 15,1 0 0 1,-5 3 0-16,1-1 0 16,-5 2 0-16,-3 9 0 0,-4-4 0 15,-3 8 0-15,-2-3 0 16,-5 9 0-16,-3 1 0 15,-1 7 0-15,-1 7 0 16,-2-6 0-16,0 19 0 16,0 0 0-16,0 0 0 15,0 0 0-15,26 9 0 16,-13 4 0-16,10 13-8 16,-23-26-32-16,30 29-10 0,-30-29-16 15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kasfelujitasunk.hu/felmere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nyard3@msn.com" TargetMode="External"/><Relationship Id="rId1" Type="http://schemas.openxmlformats.org/officeDocument/2006/relationships/hyperlink" Target="mailto:auracolor@hotmail.com%20%20T&#243;th%20R&#243;bert%20+3630%2068%2000%20444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lakasfelujitasunk.hu/anyagbeszerz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zoomScale="136" workbookViewId="0">
      <selection activeCell="F33" sqref="F33"/>
    </sheetView>
  </sheetViews>
  <sheetFormatPr defaultRowHeight="14.4" x14ac:dyDescent="0.3"/>
  <cols>
    <col min="1" max="1" width="37" customWidth="1"/>
    <col min="2" max="3" width="14" customWidth="1"/>
    <col min="4" max="4" width="15.44140625" bestFit="1" customWidth="1"/>
    <col min="5" max="5" width="13.33203125" customWidth="1"/>
    <col min="6" max="6" width="16.33203125" bestFit="1" customWidth="1"/>
    <col min="7" max="7" width="21.5546875" style="252" customWidth="1"/>
    <col min="8" max="8" width="23.44140625" customWidth="1"/>
    <col min="9" max="9" width="6.5546875" customWidth="1"/>
  </cols>
  <sheetData>
    <row r="1" spans="1:7" ht="51.75" customHeight="1" thickBot="1" x14ac:dyDescent="0.65">
      <c r="A1" s="43" t="str">
        <f>Díj!A2</f>
        <v>Nyár Dániel zárása</v>
      </c>
      <c r="B1" s="514" t="str">
        <f>Díj!A3</f>
        <v>nyard3@msn.com</v>
      </c>
      <c r="C1" s="514"/>
      <c r="D1" s="514"/>
    </row>
    <row r="2" spans="1:7" ht="95.25" customHeight="1" thickBot="1" x14ac:dyDescent="0.35">
      <c r="A2" s="55" t="s">
        <v>91</v>
      </c>
      <c r="B2" s="6" t="s">
        <v>59</v>
      </c>
      <c r="C2" s="6" t="s">
        <v>61</v>
      </c>
      <c r="D2" s="18" t="s">
        <v>58</v>
      </c>
      <c r="E2" s="18" t="s">
        <v>62</v>
      </c>
      <c r="F2" s="18" t="s">
        <v>57</v>
      </c>
      <c r="G2" s="253"/>
    </row>
    <row r="3" spans="1:7" ht="15.6" x14ac:dyDescent="0.3">
      <c r="A3" s="4" t="s">
        <v>0</v>
      </c>
      <c r="B3" s="1">
        <f>Díj!A9</f>
        <v>156631.4</v>
      </c>
      <c r="C3" s="19">
        <f>Díj!H9</f>
        <v>171681.4</v>
      </c>
      <c r="D3" s="1">
        <f>Anyag!A8</f>
        <v>0</v>
      </c>
      <c r="E3" s="19">
        <f>Anyag!E8</f>
        <v>0</v>
      </c>
      <c r="F3" s="2">
        <f>SUM(C3:D3)</f>
        <v>171681.4</v>
      </c>
    </row>
    <row r="4" spans="1:7" ht="15.6" x14ac:dyDescent="0.3">
      <c r="A4" s="4" t="s">
        <v>33</v>
      </c>
      <c r="B4" s="1">
        <f>Díj!A21</f>
        <v>46000</v>
      </c>
      <c r="C4" s="19">
        <f>Díj!H21</f>
        <v>76000</v>
      </c>
      <c r="D4" s="1">
        <f>Anyag!A14</f>
        <v>68000</v>
      </c>
      <c r="E4" s="19">
        <f>Anyag!E14</f>
        <v>37000</v>
      </c>
      <c r="F4" s="10">
        <f t="shared" ref="F4:F16" si="0">E4+C4</f>
        <v>113000</v>
      </c>
      <c r="G4" s="253"/>
    </row>
    <row r="5" spans="1:7" ht="15.6" x14ac:dyDescent="0.3">
      <c r="A5" s="4" t="s">
        <v>8</v>
      </c>
      <c r="B5" s="1">
        <f>Díj!A28</f>
        <v>182000</v>
      </c>
      <c r="C5" s="19">
        <f>Díj!H28</f>
        <v>190000</v>
      </c>
      <c r="D5" s="1">
        <f>Anyag!A32</f>
        <v>127100</v>
      </c>
      <c r="E5" s="19">
        <f>Anyag!E32</f>
        <v>146600</v>
      </c>
      <c r="F5" s="10">
        <f t="shared" si="0"/>
        <v>336600</v>
      </c>
    </row>
    <row r="6" spans="1:7" ht="15.6" x14ac:dyDescent="0.3">
      <c r="A6" s="4" t="s">
        <v>7</v>
      </c>
      <c r="B6" s="1">
        <f>Díj!A41</f>
        <v>160000</v>
      </c>
      <c r="C6" s="19">
        <f>Díj!H41</f>
        <v>240500</v>
      </c>
      <c r="D6" s="1">
        <f>Anyag!A49</f>
        <v>83380</v>
      </c>
      <c r="E6" s="19">
        <f>Anyag!E49</f>
        <v>86900</v>
      </c>
      <c r="F6" s="10">
        <f t="shared" si="0"/>
        <v>327400</v>
      </c>
    </row>
    <row r="7" spans="1:7" ht="15.6" x14ac:dyDescent="0.3">
      <c r="A7" s="4" t="s">
        <v>9</v>
      </c>
      <c r="B7" s="1">
        <f>Díj!A52</f>
        <v>143084</v>
      </c>
      <c r="C7" s="19">
        <f>Díj!H52</f>
        <v>165000</v>
      </c>
      <c r="D7" s="1">
        <f>Anyag!A70</f>
        <v>45158.133333333339</v>
      </c>
      <c r="E7" s="19">
        <f>Anyag!E70</f>
        <v>89913.333333333343</v>
      </c>
      <c r="F7" s="10">
        <f t="shared" si="0"/>
        <v>254913.33333333334</v>
      </c>
    </row>
    <row r="8" spans="1:7" ht="15.6" x14ac:dyDescent="0.3">
      <c r="A8" s="4" t="s">
        <v>10</v>
      </c>
      <c r="B8" s="1">
        <f>Díj!A67</f>
        <v>278913</v>
      </c>
      <c r="C8" s="19">
        <f>Díj!H67</f>
        <v>288623</v>
      </c>
      <c r="D8" s="1">
        <f>Anyag!A87</f>
        <v>78092.800000000003</v>
      </c>
      <c r="E8" s="19">
        <f>Anyag!E87</f>
        <v>98092.800000000003</v>
      </c>
      <c r="F8" s="10">
        <f t="shared" si="0"/>
        <v>386715.8</v>
      </c>
    </row>
    <row r="9" spans="1:7" ht="15.6" x14ac:dyDescent="0.3">
      <c r="A9" s="4" t="s">
        <v>82</v>
      </c>
      <c r="B9" s="1">
        <f>Díj!A88</f>
        <v>446000.5</v>
      </c>
      <c r="C9" s="56">
        <f>Díj!H88</f>
        <v>533256.5</v>
      </c>
      <c r="D9" s="1">
        <f>Anyag!A97</f>
        <v>130122.613</v>
      </c>
      <c r="E9" s="19">
        <f>Anyag!E97</f>
        <v>127691.96799999999</v>
      </c>
      <c r="F9" s="10">
        <f t="shared" si="0"/>
        <v>660948.46799999999</v>
      </c>
    </row>
    <row r="10" spans="1:7" ht="15.6" x14ac:dyDescent="0.3">
      <c r="A10" s="4" t="s">
        <v>11</v>
      </c>
      <c r="B10" s="1">
        <f>Díj!A112</f>
        <v>44980</v>
      </c>
      <c r="C10" s="19">
        <f>Díj!H112</f>
        <v>0</v>
      </c>
      <c r="D10" s="1">
        <f>Anyag!A116</f>
        <v>25900</v>
      </c>
      <c r="E10" s="19">
        <f>Anyag!E116</f>
        <v>0</v>
      </c>
      <c r="F10" s="10">
        <f t="shared" si="0"/>
        <v>0</v>
      </c>
    </row>
    <row r="11" spans="1:7" ht="15.6" x14ac:dyDescent="0.3">
      <c r="A11" s="4" t="s">
        <v>12</v>
      </c>
      <c r="B11" s="1">
        <f>Díj!A123</f>
        <v>146000</v>
      </c>
      <c r="C11" s="19">
        <f>Díj!H123</f>
        <v>216000</v>
      </c>
      <c r="D11" s="1">
        <f>Anyag!A134</f>
        <v>0</v>
      </c>
      <c r="E11" s="19">
        <f>Anyag!E134</f>
        <v>0</v>
      </c>
      <c r="F11" s="10">
        <f t="shared" si="0"/>
        <v>216000</v>
      </c>
    </row>
    <row r="12" spans="1:7" ht="15.6" x14ac:dyDescent="0.3">
      <c r="A12" s="4" t="s">
        <v>13</v>
      </c>
      <c r="B12" s="1">
        <f>Díj!A130</f>
        <v>0</v>
      </c>
      <c r="C12" s="19">
        <f>Díj!H130</f>
        <v>0</v>
      </c>
      <c r="D12" s="1">
        <f>Anyag!A152</f>
        <v>0</v>
      </c>
      <c r="E12" s="19">
        <f>Anyag!E152</f>
        <v>0</v>
      </c>
      <c r="F12" s="10">
        <f t="shared" si="0"/>
        <v>0</v>
      </c>
    </row>
    <row r="13" spans="1:7" ht="15.6" x14ac:dyDescent="0.3">
      <c r="A13" s="5" t="s">
        <v>30</v>
      </c>
      <c r="B13" s="1">
        <f>Díj!A134</f>
        <v>0</v>
      </c>
      <c r="C13" s="19">
        <f>Díj!H134</f>
        <v>0</v>
      </c>
      <c r="D13" s="1">
        <f>Anyag!A158</f>
        <v>0</v>
      </c>
      <c r="E13" s="19">
        <f>Anyag!E158</f>
        <v>0</v>
      </c>
      <c r="F13" s="10">
        <f t="shared" si="0"/>
        <v>0</v>
      </c>
    </row>
    <row r="14" spans="1:7" ht="15.6" x14ac:dyDescent="0.3">
      <c r="A14" s="4" t="s">
        <v>126</v>
      </c>
      <c r="B14" s="1">
        <f>Díj!A141</f>
        <v>115492.21633333333</v>
      </c>
      <c r="C14" s="19">
        <f>Díj!H141</f>
        <v>134000</v>
      </c>
      <c r="D14" s="1">
        <f>Anyag!A176</f>
        <v>112867.97445851851</v>
      </c>
      <c r="E14" s="19">
        <f>Anyag!E176</f>
        <v>130600</v>
      </c>
      <c r="F14" s="10">
        <f t="shared" si="0"/>
        <v>264600</v>
      </c>
    </row>
    <row r="15" spans="1:7" ht="15.6" x14ac:dyDescent="0.3">
      <c r="A15" s="4" t="s">
        <v>14</v>
      </c>
      <c r="B15" s="1">
        <f>Díj!A148</f>
        <v>12000</v>
      </c>
      <c r="C15" s="19">
        <f>Díj!H148</f>
        <v>461000</v>
      </c>
      <c r="D15" s="1">
        <f>Anyag!A193</f>
        <v>6000</v>
      </c>
      <c r="E15" s="19">
        <f>Anyag!E193</f>
        <v>38300</v>
      </c>
      <c r="F15" s="10">
        <f t="shared" si="0"/>
        <v>499300</v>
      </c>
    </row>
    <row r="16" spans="1:7" ht="15.6" x14ac:dyDescent="0.3">
      <c r="A16" s="4" t="s">
        <v>15</v>
      </c>
      <c r="B16" s="20">
        <f>Díj!A168</f>
        <v>51000</v>
      </c>
      <c r="C16" s="21">
        <f>Díj!H168</f>
        <v>267388</v>
      </c>
      <c r="D16" s="20">
        <f>Anyag!A211</f>
        <v>20000</v>
      </c>
      <c r="E16" s="21">
        <f>Anyag!E211</f>
        <v>141580</v>
      </c>
      <c r="F16" s="10">
        <f t="shared" si="0"/>
        <v>408968</v>
      </c>
    </row>
    <row r="17" spans="1:8" s="210" customFormat="1" ht="48.6" x14ac:dyDescent="0.3">
      <c r="A17" s="247" t="s">
        <v>199</v>
      </c>
      <c r="B17" s="248"/>
      <c r="C17" s="249"/>
      <c r="D17" s="248"/>
      <c r="E17" s="249"/>
      <c r="F17" s="250">
        <f>E17+C17</f>
        <v>0</v>
      </c>
      <c r="G17" s="254" t="s">
        <v>101</v>
      </c>
    </row>
    <row r="18" spans="1:8" s="258" customFormat="1" ht="81.599999999999994" thickBot="1" x14ac:dyDescent="0.35">
      <c r="A18" s="271" t="s">
        <v>156</v>
      </c>
      <c r="B18" s="272">
        <f>B19*0.2</f>
        <v>356420.2232666667</v>
      </c>
      <c r="C18" s="273">
        <v>0</v>
      </c>
      <c r="D18" s="272">
        <f>D19*0.3</f>
        <v>208986.45623755557</v>
      </c>
      <c r="E18" s="273">
        <v>0</v>
      </c>
      <c r="F18" s="272">
        <f>SUM(B18,D18)</f>
        <v>565406.67950422224</v>
      </c>
      <c r="G18" s="265" t="s">
        <v>276</v>
      </c>
    </row>
    <row r="19" spans="1:8" s="258" customFormat="1" ht="32.4" x14ac:dyDescent="0.3">
      <c r="A19" s="7"/>
      <c r="B19" s="255">
        <f>SUM(B3:B16)</f>
        <v>1782101.1163333333</v>
      </c>
      <c r="C19" s="256">
        <f>SUM(C3:C17)</f>
        <v>2743448.9</v>
      </c>
      <c r="D19" s="255">
        <f>SUM(D3:D17)</f>
        <v>696621.52079185192</v>
      </c>
      <c r="E19" s="262">
        <f>SUM(E3:E16)</f>
        <v>896678.10133333341</v>
      </c>
      <c r="F19" s="264">
        <f>SUM(F3:F17)</f>
        <v>3640127.0013333336</v>
      </c>
      <c r="G19" s="265" t="s">
        <v>277</v>
      </c>
      <c r="H19" s="257">
        <f>SUM(E19,C19)</f>
        <v>3640127.0013333336</v>
      </c>
    </row>
    <row r="20" spans="1:8" s="258" customFormat="1" ht="48.6" x14ac:dyDescent="0.3">
      <c r="A20" s="259"/>
      <c r="B20" s="260" t="s">
        <v>70</v>
      </c>
      <c r="C20" s="261" t="s">
        <v>60</v>
      </c>
      <c r="D20" s="260" t="s">
        <v>70</v>
      </c>
      <c r="E20" s="263" t="s">
        <v>60</v>
      </c>
      <c r="F20" s="266">
        <f>SUM(B19,D19,F18)</f>
        <v>3044129.3166294075</v>
      </c>
      <c r="G20" s="265" t="s">
        <v>203</v>
      </c>
      <c r="H20" s="257"/>
    </row>
    <row r="21" spans="1:8" s="258" customFormat="1" ht="19.2" customHeight="1" thickBot="1" x14ac:dyDescent="0.35">
      <c r="A21" s="66" t="s">
        <v>100</v>
      </c>
      <c r="B21" s="515" t="s">
        <v>64</v>
      </c>
      <c r="C21" s="516"/>
      <c r="D21" s="517" t="s">
        <v>157</v>
      </c>
      <c r="E21" s="518"/>
      <c r="F21" s="267"/>
      <c r="G21" s="268" t="s">
        <v>204</v>
      </c>
    </row>
    <row r="22" spans="1:8" ht="42" x14ac:dyDescent="0.3">
      <c r="A22" s="65" t="s">
        <v>99</v>
      </c>
      <c r="D22" s="252"/>
      <c r="E22" s="252"/>
      <c r="F22" s="252"/>
    </row>
    <row r="23" spans="1:8" ht="160.19999999999999" thickBot="1" x14ac:dyDescent="0.5">
      <c r="A23" s="251" t="s">
        <v>237</v>
      </c>
      <c r="B23" s="11" t="s">
        <v>53</v>
      </c>
      <c r="C23" s="11" t="s">
        <v>54</v>
      </c>
      <c r="D23" s="11" t="s">
        <v>164</v>
      </c>
      <c r="E23" s="269" t="s">
        <v>63</v>
      </c>
    </row>
    <row r="24" spans="1:8" ht="18" thickTop="1" x14ac:dyDescent="0.3">
      <c r="A24" s="251"/>
      <c r="B24" s="376">
        <f>SUM(B25:B65)</f>
        <v>3440000</v>
      </c>
      <c r="C24" s="375"/>
      <c r="D24" s="375"/>
      <c r="E24" s="264">
        <f>F19-B24</f>
        <v>200127.00133333355</v>
      </c>
    </row>
    <row r="25" spans="1:8" ht="14.55" customHeight="1" x14ac:dyDescent="0.3">
      <c r="A25" s="270" t="s">
        <v>197</v>
      </c>
      <c r="B25" s="8">
        <v>20000</v>
      </c>
      <c r="C25" s="45" t="s">
        <v>278</v>
      </c>
      <c r="D25" t="s">
        <v>198</v>
      </c>
    </row>
    <row r="26" spans="1:8" x14ac:dyDescent="0.3">
      <c r="A26" s="270" t="s">
        <v>215</v>
      </c>
      <c r="B26" s="8">
        <v>50000</v>
      </c>
      <c r="C26" s="390"/>
      <c r="D26" s="44" t="s">
        <v>165</v>
      </c>
    </row>
    <row r="27" spans="1:8" x14ac:dyDescent="0.3">
      <c r="A27">
        <v>3</v>
      </c>
      <c r="B27" s="8">
        <v>300000</v>
      </c>
      <c r="C27" s="390" t="s">
        <v>282</v>
      </c>
      <c r="D27" s="44"/>
    </row>
    <row r="28" spans="1:8" x14ac:dyDescent="0.3">
      <c r="A28">
        <v>4</v>
      </c>
      <c r="B28" s="380">
        <v>100000</v>
      </c>
      <c r="C28" s="390" t="s">
        <v>281</v>
      </c>
      <c r="D28" s="44"/>
    </row>
    <row r="29" spans="1:8" x14ac:dyDescent="0.3">
      <c r="A29">
        <v>5</v>
      </c>
      <c r="B29" s="379">
        <v>150000</v>
      </c>
      <c r="C29" s="390">
        <v>43679</v>
      </c>
      <c r="D29" s="44"/>
    </row>
    <row r="30" spans="1:8" x14ac:dyDescent="0.3">
      <c r="A30">
        <v>6</v>
      </c>
      <c r="B30" s="8">
        <v>100000</v>
      </c>
      <c r="C30" s="390">
        <v>43683</v>
      </c>
      <c r="D30" s="44"/>
    </row>
    <row r="31" spans="1:8" x14ac:dyDescent="0.3">
      <c r="A31">
        <v>7</v>
      </c>
      <c r="B31" s="391">
        <v>300000</v>
      </c>
      <c r="C31" s="390">
        <v>43686</v>
      </c>
      <c r="D31" s="44"/>
    </row>
    <row r="32" spans="1:8" x14ac:dyDescent="0.3">
      <c r="A32">
        <v>8</v>
      </c>
      <c r="B32" s="396">
        <v>310000</v>
      </c>
      <c r="C32" s="390">
        <v>43693</v>
      </c>
      <c r="D32" s="44"/>
    </row>
    <row r="33" spans="1:4" x14ac:dyDescent="0.3">
      <c r="A33">
        <v>9</v>
      </c>
      <c r="B33" s="418">
        <v>310000</v>
      </c>
      <c r="C33" s="390">
        <v>43700</v>
      </c>
      <c r="D33" s="44"/>
    </row>
    <row r="34" spans="1:4" x14ac:dyDescent="0.3">
      <c r="A34">
        <v>10</v>
      </c>
      <c r="B34" s="428">
        <v>350000</v>
      </c>
      <c r="C34" s="9">
        <v>43713</v>
      </c>
    </row>
    <row r="35" spans="1:4" x14ac:dyDescent="0.3">
      <c r="A35">
        <v>11</v>
      </c>
      <c r="B35" s="438">
        <v>150000</v>
      </c>
      <c r="C35" s="9">
        <v>43721</v>
      </c>
    </row>
    <row r="36" spans="1:4" x14ac:dyDescent="0.3">
      <c r="A36">
        <v>12</v>
      </c>
      <c r="B36" s="458">
        <v>290000</v>
      </c>
      <c r="C36" s="9">
        <v>43735</v>
      </c>
    </row>
    <row r="37" spans="1:4" x14ac:dyDescent="0.3">
      <c r="A37">
        <v>13</v>
      </c>
      <c r="B37" s="8">
        <v>60000</v>
      </c>
      <c r="C37" s="9">
        <v>43755</v>
      </c>
    </row>
    <row r="38" spans="1:4" x14ac:dyDescent="0.3">
      <c r="A38">
        <v>14</v>
      </c>
      <c r="B38" s="464">
        <v>150000</v>
      </c>
      <c r="C38" s="9">
        <v>43748</v>
      </c>
    </row>
    <row r="39" spans="1:4" x14ac:dyDescent="0.3">
      <c r="A39">
        <v>15</v>
      </c>
      <c r="B39" s="41">
        <v>150000</v>
      </c>
      <c r="C39" s="9">
        <v>43769</v>
      </c>
    </row>
    <row r="40" spans="1:4" x14ac:dyDescent="0.3">
      <c r="A40">
        <v>16</v>
      </c>
      <c r="B40" s="8">
        <v>100000</v>
      </c>
      <c r="C40" s="9">
        <v>43781</v>
      </c>
    </row>
    <row r="41" spans="1:4" x14ac:dyDescent="0.3">
      <c r="B41" s="487">
        <v>300000</v>
      </c>
      <c r="C41" t="s">
        <v>306</v>
      </c>
    </row>
    <row r="42" spans="1:4" x14ac:dyDescent="0.3">
      <c r="B42" s="491">
        <v>250000</v>
      </c>
      <c r="C42" s="9">
        <v>44185</v>
      </c>
    </row>
    <row r="43" spans="1:4" x14ac:dyDescent="0.3">
      <c r="B43" s="502"/>
    </row>
    <row r="44" spans="1:4" x14ac:dyDescent="0.3">
      <c r="B44" s="8"/>
    </row>
    <row r="45" spans="1:4" x14ac:dyDescent="0.3">
      <c r="B45" s="8"/>
    </row>
    <row r="46" spans="1:4" x14ac:dyDescent="0.3">
      <c r="B46" s="8"/>
    </row>
  </sheetData>
  <mergeCells count="3">
    <mergeCell ref="B1:D1"/>
    <mergeCell ref="B21:C21"/>
    <mergeCell ref="D21:E21"/>
  </mergeCells>
  <hyperlinks>
    <hyperlink ref="A22" r:id="rId1"/>
  </hyperlinks>
  <pageMargins left="0.19685039370078741" right="0.19685039370078741" top="0.74803149606299213" bottom="0.27559055118110237" header="0.31496062992125984" footer="0.19685039370078741"/>
  <pageSetup paperSize="9" scale="75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1"/>
  <sheetViews>
    <sheetView tabSelected="1" zoomScale="94" zoomScaleNormal="56" workbookViewId="0">
      <selection activeCell="H4" sqref="H4"/>
    </sheetView>
  </sheetViews>
  <sheetFormatPr defaultColWidth="9.109375" defaultRowHeight="21" outlineLevelRow="1" x14ac:dyDescent="0.3"/>
  <cols>
    <col min="1" max="1" width="35" style="90" customWidth="1"/>
    <col min="2" max="2" width="19.109375" style="47" bestFit="1" customWidth="1"/>
    <col min="3" max="3" width="23.33203125" style="107" customWidth="1"/>
    <col min="4" max="4" width="4.109375" style="47" customWidth="1"/>
    <col min="5" max="5" width="11.6640625" style="47" bestFit="1" customWidth="1"/>
    <col min="6" max="6" width="20.44140625" style="47" customWidth="1"/>
    <col min="7" max="7" width="22.33203125" style="107" bestFit="1" customWidth="1"/>
    <col min="8" max="8" width="13" style="190" customWidth="1"/>
    <col min="9" max="9" width="2.33203125" style="293" customWidth="1"/>
    <col min="10" max="10" width="9.21875" style="111" customWidth="1"/>
    <col min="11" max="11" width="38.6640625" style="47" customWidth="1"/>
    <col min="12" max="12" width="12.88671875" style="47" bestFit="1" customWidth="1"/>
    <col min="13" max="13" width="17" style="47" customWidth="1"/>
    <col min="14" max="14" width="13" style="47" customWidth="1"/>
    <col min="15" max="15" width="24.44140625" style="47" customWidth="1"/>
    <col min="16" max="16" width="31.44140625" style="47" customWidth="1"/>
    <col min="17" max="16384" width="9.109375" style="47"/>
  </cols>
  <sheetData>
    <row r="1" spans="1:22" s="171" customFormat="1" ht="35.25" customHeight="1" x14ac:dyDescent="0.3">
      <c r="A1" s="168" t="s">
        <v>16</v>
      </c>
      <c r="B1" s="220"/>
      <c r="C1" s="170"/>
      <c r="D1" s="169"/>
      <c r="E1" s="169"/>
      <c r="F1" s="169"/>
      <c r="G1" s="170"/>
      <c r="H1" s="184"/>
      <c r="I1" s="293"/>
      <c r="J1" s="99"/>
    </row>
    <row r="2" spans="1:22" s="171" customFormat="1" ht="27.6" x14ac:dyDescent="0.3">
      <c r="A2" s="540" t="s">
        <v>324</v>
      </c>
      <c r="B2" s="539" t="s">
        <v>325</v>
      </c>
      <c r="C2" s="170"/>
      <c r="D2" s="172" t="s">
        <v>68</v>
      </c>
      <c r="G2" s="170"/>
      <c r="H2" s="185"/>
      <c r="I2" s="293"/>
      <c r="J2" s="99"/>
    </row>
    <row r="3" spans="1:22" s="171" customFormat="1" ht="18.600000000000001" customHeight="1" x14ac:dyDescent="0.3">
      <c r="A3" s="219" t="s">
        <v>323</v>
      </c>
      <c r="B3" s="219"/>
      <c r="C3" s="170"/>
      <c r="D3" s="172" t="s">
        <v>69</v>
      </c>
      <c r="G3" s="170"/>
      <c r="H3" s="185"/>
      <c r="I3" s="293"/>
      <c r="J3" s="99"/>
    </row>
    <row r="4" spans="1:22" s="171" customFormat="1" x14ac:dyDescent="0.3">
      <c r="A4" s="521" t="s">
        <v>169</v>
      </c>
      <c r="B4" s="521"/>
      <c r="C4" s="521"/>
      <c r="D4" s="172" t="s">
        <v>152</v>
      </c>
      <c r="G4" s="170"/>
      <c r="H4" s="185"/>
      <c r="I4" s="293"/>
      <c r="J4" s="99"/>
    </row>
    <row r="5" spans="1:22" s="171" customFormat="1" ht="28.8" x14ac:dyDescent="0.3">
      <c r="A5" s="301" t="s">
        <v>66</v>
      </c>
      <c r="B5" s="173">
        <f>SUM(H9,H21,H28,H41,H52,H67,H88,H112,H123,H130,H134,H141,H148,H168)</f>
        <v>2743448.9</v>
      </c>
      <c r="C5" s="170"/>
      <c r="G5" s="524" t="s">
        <v>154</v>
      </c>
      <c r="I5" s="293"/>
      <c r="J5" s="99"/>
    </row>
    <row r="6" spans="1:22" s="171" customFormat="1" x14ac:dyDescent="0.3">
      <c r="A6" s="302" t="s">
        <v>122</v>
      </c>
      <c r="B6" s="174">
        <f>SUM(A9,A21,A28,A41,A52,A67,A88,A112,A123,A130,A134,A141,A148,A168)</f>
        <v>1782101.1163333333</v>
      </c>
      <c r="C6" s="170"/>
      <c r="G6" s="524"/>
      <c r="I6" s="293"/>
      <c r="J6" s="175"/>
    </row>
    <row r="7" spans="1:22" s="177" customFormat="1" ht="96" customHeight="1" x14ac:dyDescent="0.8">
      <c r="A7" s="519" t="s">
        <v>155</v>
      </c>
      <c r="B7" s="520"/>
      <c r="C7" s="520"/>
      <c r="D7" s="520"/>
      <c r="E7" s="520"/>
      <c r="F7" s="176"/>
      <c r="G7" s="524"/>
      <c r="I7" s="298"/>
      <c r="J7" s="522">
        <f>SUM(J10:J183)</f>
        <v>0</v>
      </c>
      <c r="K7" s="522"/>
      <c r="L7" s="522"/>
    </row>
    <row r="8" spans="1:22" s="171" customFormat="1" ht="67.2" customHeight="1" thickBot="1" x14ac:dyDescent="0.55000000000000004">
      <c r="A8" s="178" t="s">
        <v>0</v>
      </c>
      <c r="B8" s="179" t="s">
        <v>1</v>
      </c>
      <c r="C8" s="181" t="s">
        <v>144</v>
      </c>
      <c r="D8" s="179"/>
      <c r="E8" s="180" t="s">
        <v>3</v>
      </c>
      <c r="F8" s="182" t="s">
        <v>173</v>
      </c>
      <c r="G8" s="181" t="s">
        <v>207</v>
      </c>
      <c r="H8" s="300" t="s">
        <v>208</v>
      </c>
      <c r="I8" s="299"/>
      <c r="J8" s="523" t="s">
        <v>206</v>
      </c>
      <c r="K8" s="523"/>
      <c r="L8" s="523"/>
    </row>
    <row r="9" spans="1:22" ht="21.6" thickBot="1" x14ac:dyDescent="0.35">
      <c r="A9" s="73">
        <f>SUM(E10:E18)</f>
        <v>156631.4</v>
      </c>
      <c r="B9" s="74" t="s">
        <v>4</v>
      </c>
      <c r="C9" s="198" t="s">
        <v>5</v>
      </c>
      <c r="D9" s="75"/>
      <c r="E9" s="76">
        <f>SUM(E10:E18)</f>
        <v>156631.4</v>
      </c>
      <c r="F9" s="114">
        <f>SUM(F10:F18)</f>
        <v>156631.4</v>
      </c>
      <c r="G9" s="115" t="s">
        <v>146</v>
      </c>
      <c r="H9" s="186">
        <f>SUM(H10:H19)</f>
        <v>171681.4</v>
      </c>
      <c r="K9" s="296" t="s">
        <v>265</v>
      </c>
      <c r="L9" s="297" t="s">
        <v>48</v>
      </c>
      <c r="M9" s="117" t="s">
        <v>49</v>
      </c>
      <c r="N9" s="117" t="s">
        <v>50</v>
      </c>
      <c r="O9" s="118" t="s">
        <v>51</v>
      </c>
      <c r="P9" s="119" t="s">
        <v>84</v>
      </c>
    </row>
    <row r="10" spans="1:22" ht="30.6" x14ac:dyDescent="0.3">
      <c r="A10" s="151" t="s">
        <v>254</v>
      </c>
      <c r="B10" s="211">
        <v>1200</v>
      </c>
      <c r="C10" s="130">
        <v>19.84</v>
      </c>
      <c r="D10" s="54">
        <v>1</v>
      </c>
      <c r="E10" s="53">
        <f>C10*B10*D10</f>
        <v>23808</v>
      </c>
      <c r="F10" s="79">
        <f t="shared" ref="F10:F18" si="0">E10</f>
        <v>23808</v>
      </c>
      <c r="G10" s="166">
        <f t="shared" ref="G10:G15" si="1">C10</f>
        <v>19.84</v>
      </c>
      <c r="H10" s="187">
        <f t="shared" ref="H10:H18" si="2">(G10*B10*D10)</f>
        <v>23808</v>
      </c>
      <c r="K10" s="214">
        <f>C17</f>
        <v>164.23</v>
      </c>
      <c r="L10" s="121">
        <v>0.3</v>
      </c>
      <c r="M10" s="122">
        <f>K10*L10*10</f>
        <v>492.69</v>
      </c>
      <c r="N10" s="123">
        <f>M10*1.6</f>
        <v>788.30400000000009</v>
      </c>
      <c r="O10" s="124">
        <f>N10/25</f>
        <v>31.532160000000005</v>
      </c>
      <c r="P10" s="125">
        <f>(M10*2.3)/1000</f>
        <v>1.1331869999999999</v>
      </c>
    </row>
    <row r="11" spans="1:22" x14ac:dyDescent="0.3">
      <c r="A11" s="212" t="s">
        <v>242</v>
      </c>
      <c r="B11" s="213">
        <v>3000</v>
      </c>
      <c r="C11" s="127">
        <v>4</v>
      </c>
      <c r="D11" s="54">
        <v>1</v>
      </c>
      <c r="E11" s="53">
        <f t="shared" ref="E11:E16" si="3">C11*B11</f>
        <v>12000</v>
      </c>
      <c r="F11" s="79">
        <f t="shared" si="0"/>
        <v>12000</v>
      </c>
      <c r="G11" s="127">
        <f t="shared" si="1"/>
        <v>4</v>
      </c>
      <c r="H11" s="187">
        <f t="shared" si="2"/>
        <v>12000</v>
      </c>
      <c r="K11" s="126"/>
      <c r="L11" s="126"/>
      <c r="M11" s="105" t="s">
        <v>85</v>
      </c>
      <c r="N11" s="105"/>
      <c r="O11" s="105"/>
      <c r="P11" s="125">
        <f>O10/27</f>
        <v>1.1678577777777779</v>
      </c>
    </row>
    <row r="12" spans="1:22" ht="46.2" x14ac:dyDescent="0.3">
      <c r="A12" s="212" t="s">
        <v>170</v>
      </c>
      <c r="B12" s="213">
        <v>1800</v>
      </c>
      <c r="C12" s="127">
        <v>9</v>
      </c>
      <c r="D12" s="54">
        <v>1</v>
      </c>
      <c r="E12" s="53">
        <f t="shared" si="3"/>
        <v>16200</v>
      </c>
      <c r="F12" s="79">
        <f t="shared" si="0"/>
        <v>16200</v>
      </c>
      <c r="G12" s="127">
        <f>C12</f>
        <v>9</v>
      </c>
      <c r="H12" s="187">
        <f t="shared" si="2"/>
        <v>16200</v>
      </c>
      <c r="K12" s="128" t="s">
        <v>264</v>
      </c>
      <c r="L12" s="116" t="s">
        <v>48</v>
      </c>
      <c r="M12" s="117" t="s">
        <v>49</v>
      </c>
      <c r="N12" s="117" t="s">
        <v>50</v>
      </c>
      <c r="O12" s="118" t="s">
        <v>51</v>
      </c>
      <c r="P12" s="119" t="s">
        <v>84</v>
      </c>
      <c r="Q12" s="129"/>
      <c r="R12" s="129"/>
      <c r="S12" s="88"/>
      <c r="T12" s="89"/>
      <c r="U12" s="69"/>
      <c r="V12" s="69"/>
    </row>
    <row r="13" spans="1:22" ht="30" x14ac:dyDescent="0.3">
      <c r="A13" s="212" t="s">
        <v>266</v>
      </c>
      <c r="B13" s="213">
        <f>6000/2</f>
        <v>3000</v>
      </c>
      <c r="C13" s="130">
        <v>10.86</v>
      </c>
      <c r="D13" s="54">
        <v>1</v>
      </c>
      <c r="E13" s="53">
        <f t="shared" si="3"/>
        <v>32580</v>
      </c>
      <c r="F13" s="79">
        <f t="shared" si="0"/>
        <v>32580</v>
      </c>
      <c r="G13" s="130">
        <f t="shared" si="1"/>
        <v>10.86</v>
      </c>
      <c r="H13" s="187">
        <f t="shared" si="2"/>
        <v>32580</v>
      </c>
      <c r="K13" s="120">
        <f>C10</f>
        <v>19.84</v>
      </c>
      <c r="L13" s="121">
        <v>1</v>
      </c>
      <c r="M13" s="122">
        <f>K13*L13*10</f>
        <v>198.4</v>
      </c>
      <c r="N13" s="123">
        <f>M13*1.6</f>
        <v>317.44000000000005</v>
      </c>
      <c r="O13" s="124">
        <f>N13/25</f>
        <v>12.697600000000001</v>
      </c>
      <c r="P13" s="125">
        <f>(M13*2.3)/1000</f>
        <v>0.45632</v>
      </c>
      <c r="Q13" s="131"/>
      <c r="R13" s="132"/>
      <c r="S13" s="70"/>
      <c r="T13" s="71"/>
      <c r="U13" s="69"/>
      <c r="V13" s="69"/>
    </row>
    <row r="14" spans="1:22" x14ac:dyDescent="0.3">
      <c r="A14" s="212" t="s">
        <v>241</v>
      </c>
      <c r="B14" s="213">
        <v>1200</v>
      </c>
      <c r="C14" s="216"/>
      <c r="D14" s="54">
        <v>1</v>
      </c>
      <c r="E14" s="53">
        <f t="shared" si="3"/>
        <v>0</v>
      </c>
      <c r="F14" s="53">
        <f t="shared" si="0"/>
        <v>0</v>
      </c>
      <c r="G14" s="417">
        <v>4</v>
      </c>
      <c r="H14" s="416">
        <f t="shared" si="2"/>
        <v>4800</v>
      </c>
      <c r="K14" s="133"/>
      <c r="L14" s="133"/>
      <c r="M14" s="105" t="s">
        <v>85</v>
      </c>
      <c r="N14" s="105"/>
      <c r="O14" s="105"/>
      <c r="P14" s="125">
        <f>O13/27</f>
        <v>0.47028148148148152</v>
      </c>
      <c r="Q14" s="72"/>
      <c r="R14" s="72"/>
      <c r="S14" s="72"/>
      <c r="T14" s="71"/>
      <c r="U14" s="69"/>
      <c r="V14" s="69"/>
    </row>
    <row r="15" spans="1:22" x14ac:dyDescent="0.3">
      <c r="A15" s="212" t="s">
        <v>255</v>
      </c>
      <c r="B15" s="213">
        <v>1100</v>
      </c>
      <c r="C15" s="208">
        <v>7</v>
      </c>
      <c r="D15" s="49">
        <v>1</v>
      </c>
      <c r="E15" s="48">
        <f t="shared" si="3"/>
        <v>7700</v>
      </c>
      <c r="F15" s="79">
        <f t="shared" si="0"/>
        <v>7700</v>
      </c>
      <c r="G15" s="166">
        <f t="shared" si="1"/>
        <v>7</v>
      </c>
      <c r="H15" s="187">
        <f t="shared" si="2"/>
        <v>7700</v>
      </c>
      <c r="K15" s="128" t="s">
        <v>263</v>
      </c>
      <c r="L15" s="116" t="s">
        <v>48</v>
      </c>
      <c r="M15" s="117" t="s">
        <v>49</v>
      </c>
      <c r="N15" s="117" t="s">
        <v>50</v>
      </c>
      <c r="O15" s="118" t="s">
        <v>51</v>
      </c>
      <c r="P15" s="119" t="s">
        <v>84</v>
      </c>
    </row>
    <row r="16" spans="1:22" ht="30.6" x14ac:dyDescent="0.3">
      <c r="A16" s="212" t="s">
        <v>252</v>
      </c>
      <c r="B16" s="213">
        <v>1100</v>
      </c>
      <c r="C16" s="130">
        <v>16.690000000000001</v>
      </c>
      <c r="D16" s="49">
        <v>1</v>
      </c>
      <c r="E16" s="48">
        <f t="shared" si="3"/>
        <v>18359</v>
      </c>
      <c r="F16" s="79">
        <f t="shared" si="0"/>
        <v>18359</v>
      </c>
      <c r="G16" s="127">
        <f>C16</f>
        <v>16.690000000000001</v>
      </c>
      <c r="H16" s="187">
        <f t="shared" si="2"/>
        <v>18359</v>
      </c>
      <c r="K16" s="214">
        <f>SUM(C15:C16)</f>
        <v>23.69</v>
      </c>
      <c r="L16" s="121">
        <v>1.5</v>
      </c>
      <c r="M16" s="122">
        <f>K16*L16*10</f>
        <v>355.35</v>
      </c>
      <c r="N16" s="123">
        <f>M16*1.6</f>
        <v>568.56000000000006</v>
      </c>
      <c r="O16" s="124">
        <f>N16/25</f>
        <v>22.742400000000004</v>
      </c>
      <c r="P16" s="125">
        <f>(M16*2.3)/1000</f>
        <v>0.81730499999999995</v>
      </c>
    </row>
    <row r="17" spans="1:16" x14ac:dyDescent="0.3">
      <c r="A17" s="212" t="s">
        <v>251</v>
      </c>
      <c r="B17" s="211">
        <v>280</v>
      </c>
      <c r="C17" s="130">
        <f>B98-36.06</f>
        <v>164.23</v>
      </c>
      <c r="D17" s="49">
        <v>1</v>
      </c>
      <c r="E17" s="48">
        <f>C17*B17</f>
        <v>45984.399999999994</v>
      </c>
      <c r="F17" s="79">
        <f t="shared" si="0"/>
        <v>45984.399999999994</v>
      </c>
      <c r="G17" s="130">
        <f>C17</f>
        <v>164.23</v>
      </c>
      <c r="H17" s="187">
        <f t="shared" si="2"/>
        <v>45984.399999999994</v>
      </c>
      <c r="K17" s="126"/>
      <c r="L17" s="126"/>
      <c r="M17" s="105" t="s">
        <v>85</v>
      </c>
      <c r="N17" s="105"/>
      <c r="O17" s="105"/>
      <c r="P17" s="125">
        <f>O16/27</f>
        <v>0.84231111111111123</v>
      </c>
    </row>
    <row r="18" spans="1:16" x14ac:dyDescent="0.3">
      <c r="A18" s="212" t="s">
        <v>279</v>
      </c>
      <c r="B18" s="213">
        <v>5000</v>
      </c>
      <c r="C18" s="130"/>
      <c r="D18" s="49">
        <v>1</v>
      </c>
      <c r="E18" s="48">
        <f>C18*B18</f>
        <v>0</v>
      </c>
      <c r="F18" s="79">
        <f t="shared" si="0"/>
        <v>0</v>
      </c>
      <c r="G18" s="377">
        <v>1</v>
      </c>
      <c r="H18" s="378">
        <f t="shared" si="2"/>
        <v>5000</v>
      </c>
      <c r="K18" s="133"/>
      <c r="L18" s="133"/>
      <c r="M18" s="126"/>
      <c r="N18" s="126"/>
      <c r="O18" s="126"/>
      <c r="P18" s="126"/>
    </row>
    <row r="19" spans="1:16" ht="21.6" thickBot="1" x14ac:dyDescent="0.35">
      <c r="A19" s="212" t="s">
        <v>289</v>
      </c>
      <c r="B19" s="213">
        <v>350</v>
      </c>
      <c r="C19" s="130"/>
      <c r="D19" s="49">
        <v>1</v>
      </c>
      <c r="E19" s="48">
        <f>C19*B19</f>
        <v>0</v>
      </c>
      <c r="F19" s="79">
        <f>E19</f>
        <v>0</v>
      </c>
      <c r="G19" s="417">
        <v>15</v>
      </c>
      <c r="H19" s="422">
        <f>(G19*B19*D19)</f>
        <v>5250</v>
      </c>
      <c r="J19" s="511"/>
      <c r="K19" s="133"/>
      <c r="L19" s="133"/>
      <c r="M19" s="126"/>
      <c r="N19" s="126"/>
      <c r="O19" s="126"/>
      <c r="P19" s="126"/>
    </row>
    <row r="20" spans="1:16" ht="150" thickBot="1" x14ac:dyDescent="0.55000000000000004">
      <c r="A20" s="217" t="s">
        <v>202</v>
      </c>
      <c r="B20" s="22" t="s">
        <v>1</v>
      </c>
      <c r="C20" s="181" t="s">
        <v>144</v>
      </c>
      <c r="D20" s="22"/>
      <c r="E20" s="13" t="s">
        <v>3</v>
      </c>
      <c r="F20" s="215" t="s">
        <v>173</v>
      </c>
      <c r="G20" s="113" t="s">
        <v>145</v>
      </c>
      <c r="H20" s="188"/>
      <c r="O20" s="134" t="s">
        <v>125</v>
      </c>
      <c r="P20" s="135">
        <f>SUM(P10,P14)+P30+P33+P17</f>
        <v>4.9435795925925925</v>
      </c>
    </row>
    <row r="21" spans="1:16" ht="21.6" thickBot="1" x14ac:dyDescent="0.35">
      <c r="A21" s="73">
        <f>SUM(E22:E26)</f>
        <v>46000</v>
      </c>
      <c r="B21" s="75" t="s">
        <v>4</v>
      </c>
      <c r="C21" s="198" t="s">
        <v>5</v>
      </c>
      <c r="D21" s="75"/>
      <c r="E21" s="76">
        <f>SUM(E22:E26)</f>
        <v>46000</v>
      </c>
      <c r="F21" s="114">
        <f>SUM(F22:F29)</f>
        <v>229000</v>
      </c>
      <c r="G21" s="115" t="s">
        <v>146</v>
      </c>
      <c r="H21" s="186">
        <f>SUM(H22:H26)</f>
        <v>76000</v>
      </c>
      <c r="O21" s="126" t="s">
        <v>87</v>
      </c>
      <c r="P21" s="136">
        <f>P20*27</f>
        <v>133.47664900000001</v>
      </c>
    </row>
    <row r="22" spans="1:16" x14ac:dyDescent="0.3">
      <c r="A22" s="52" t="s">
        <v>257</v>
      </c>
      <c r="B22" s="48">
        <v>4000</v>
      </c>
      <c r="C22" s="127">
        <v>1</v>
      </c>
      <c r="D22" s="49">
        <v>1</v>
      </c>
      <c r="E22" s="53">
        <f>C22*B22</f>
        <v>4000</v>
      </c>
      <c r="F22" s="79">
        <f>E22</f>
        <v>4000</v>
      </c>
      <c r="G22" s="377">
        <f>C22</f>
        <v>1</v>
      </c>
      <c r="H22" s="378">
        <f>(G22*B22*D22)</f>
        <v>4000</v>
      </c>
    </row>
    <row r="23" spans="1:16" ht="36" customHeight="1" x14ac:dyDescent="0.3">
      <c r="A23" s="50" t="s">
        <v>256</v>
      </c>
      <c r="B23" s="48">
        <v>15000</v>
      </c>
      <c r="C23" s="127">
        <v>1</v>
      </c>
      <c r="D23" s="49">
        <v>1</v>
      </c>
      <c r="E23" s="48">
        <f>B23*C23</f>
        <v>15000</v>
      </c>
      <c r="F23" s="79">
        <f>E23</f>
        <v>15000</v>
      </c>
      <c r="G23" s="377">
        <v>3</v>
      </c>
      <c r="H23" s="378">
        <f>(G23*B23*D23)</f>
        <v>45000</v>
      </c>
    </row>
    <row r="24" spans="1:16" x14ac:dyDescent="0.3">
      <c r="A24" s="52" t="s">
        <v>243</v>
      </c>
      <c r="B24" s="53">
        <v>9000</v>
      </c>
      <c r="C24" s="127">
        <v>3</v>
      </c>
      <c r="D24" s="49">
        <v>1</v>
      </c>
      <c r="E24" s="48">
        <f>B24*C24</f>
        <v>27000</v>
      </c>
      <c r="F24" s="79">
        <f>E24</f>
        <v>27000</v>
      </c>
      <c r="G24" s="498">
        <v>3</v>
      </c>
      <c r="H24" s="388">
        <f>(G24*B24*D24)</f>
        <v>27000</v>
      </c>
    </row>
    <row r="25" spans="1:16" hidden="1" outlineLevel="1" x14ac:dyDescent="0.3">
      <c r="A25" s="52" t="s">
        <v>211</v>
      </c>
      <c r="B25" s="53">
        <v>30000</v>
      </c>
      <c r="C25" s="127"/>
      <c r="D25" s="49">
        <v>1</v>
      </c>
      <c r="E25" s="48">
        <f>B25*C25</f>
        <v>0</v>
      </c>
      <c r="F25" s="79">
        <f>E25</f>
        <v>0</v>
      </c>
      <c r="G25" s="127">
        <f>C25</f>
        <v>0</v>
      </c>
      <c r="H25" s="187"/>
      <c r="J25" s="187">
        <f>(G25*B25*D25)</f>
        <v>0</v>
      </c>
    </row>
    <row r="26" spans="1:16" ht="30" hidden="1" outlineLevel="1" x14ac:dyDescent="0.3">
      <c r="A26" s="52" t="s">
        <v>236</v>
      </c>
      <c r="B26" s="53">
        <v>12000</v>
      </c>
      <c r="C26" s="167"/>
      <c r="D26" s="49">
        <v>1</v>
      </c>
      <c r="E26" s="48">
        <f>B26*C26</f>
        <v>0</v>
      </c>
      <c r="F26" s="79">
        <f>E26</f>
        <v>0</v>
      </c>
      <c r="G26" s="167">
        <f>C26</f>
        <v>0</v>
      </c>
      <c r="H26" s="187"/>
      <c r="J26" s="187">
        <f>(G26*B26*D26)</f>
        <v>0</v>
      </c>
    </row>
    <row r="27" spans="1:16" ht="121.8" collapsed="1" thickBot="1" x14ac:dyDescent="0.55000000000000004">
      <c r="A27" s="217" t="s">
        <v>201</v>
      </c>
      <c r="B27" s="22" t="s">
        <v>1</v>
      </c>
      <c r="C27" s="199" t="s">
        <v>2</v>
      </c>
      <c r="D27" s="22"/>
      <c r="E27" s="13" t="s">
        <v>3</v>
      </c>
      <c r="F27" s="182" t="s">
        <v>173</v>
      </c>
      <c r="G27" s="113" t="s">
        <v>145</v>
      </c>
      <c r="H27" s="188"/>
      <c r="O27" s="110" t="s">
        <v>213</v>
      </c>
      <c r="P27" s="303">
        <v>4</v>
      </c>
    </row>
    <row r="28" spans="1:16" ht="21.6" thickBot="1" x14ac:dyDescent="0.35">
      <c r="A28" s="73">
        <f>SUM(E29:E38)</f>
        <v>182000</v>
      </c>
      <c r="B28" s="75" t="s">
        <v>4</v>
      </c>
      <c r="C28" s="198" t="s">
        <v>5</v>
      </c>
      <c r="D28" s="75"/>
      <c r="E28" s="76">
        <f>SUM(E29:E38)</f>
        <v>182000</v>
      </c>
      <c r="F28" s="114">
        <f>SUM(F29:F35)</f>
        <v>173000</v>
      </c>
      <c r="G28" s="115" t="s">
        <v>146</v>
      </c>
      <c r="H28" s="186">
        <f>SUM(H29:H34)</f>
        <v>190000</v>
      </c>
      <c r="O28" s="138" t="s">
        <v>86</v>
      </c>
      <c r="P28" s="138">
        <f>SUM(P20,P27)</f>
        <v>8.9435795925925916</v>
      </c>
    </row>
    <row r="29" spans="1:16" x14ac:dyDescent="0.3">
      <c r="A29" s="50" t="s">
        <v>159</v>
      </c>
      <c r="B29" s="48">
        <v>10000</v>
      </c>
      <c r="C29" s="137">
        <v>1</v>
      </c>
      <c r="D29" s="49">
        <v>1</v>
      </c>
      <c r="E29" s="48">
        <f>B29*C29</f>
        <v>10000</v>
      </c>
      <c r="F29" s="79">
        <f>E29</f>
        <v>10000</v>
      </c>
      <c r="G29" s="381">
        <f>C29</f>
        <v>1</v>
      </c>
      <c r="H29" s="378">
        <f>(G29*B29*D29)</f>
        <v>10000</v>
      </c>
      <c r="K29" s="128" t="s">
        <v>158</v>
      </c>
      <c r="L29" s="139" t="s">
        <v>48</v>
      </c>
      <c r="M29" s="140" t="s">
        <v>49</v>
      </c>
      <c r="N29" s="140" t="s">
        <v>50</v>
      </c>
      <c r="O29" s="141" t="s">
        <v>51</v>
      </c>
      <c r="P29" s="142" t="s">
        <v>84</v>
      </c>
    </row>
    <row r="30" spans="1:16" s="69" customFormat="1" ht="60.6" thickBot="1" x14ac:dyDescent="0.35">
      <c r="A30" s="50" t="s">
        <v>171</v>
      </c>
      <c r="B30" s="48">
        <v>8000</v>
      </c>
      <c r="C30" s="137">
        <v>14</v>
      </c>
      <c r="D30" s="49">
        <v>1</v>
      </c>
      <c r="E30" s="48">
        <f>B30*C30</f>
        <v>112000</v>
      </c>
      <c r="F30" s="79">
        <f>E30</f>
        <v>112000</v>
      </c>
      <c r="G30" s="389">
        <v>14</v>
      </c>
      <c r="H30" s="388">
        <f>(G30*B30*D30)</f>
        <v>112000</v>
      </c>
      <c r="I30" s="293"/>
      <c r="K30" s="147">
        <f>C13</f>
        <v>10.86</v>
      </c>
      <c r="L30" s="366">
        <v>10</v>
      </c>
      <c r="M30" s="143">
        <f>K30*L30*10</f>
        <v>1086</v>
      </c>
      <c r="N30" s="144">
        <f>M30*1.6</f>
        <v>1737.6000000000001</v>
      </c>
      <c r="O30" s="145">
        <f>N30/25</f>
        <v>69.504000000000005</v>
      </c>
      <c r="P30" s="146">
        <f>(M30*2.3)/1000</f>
        <v>2.4977999999999998</v>
      </c>
    </row>
    <row r="31" spans="1:16" s="69" customFormat="1" x14ac:dyDescent="0.3">
      <c r="A31" s="50" t="s">
        <v>280</v>
      </c>
      <c r="B31" s="48">
        <v>8000</v>
      </c>
      <c r="C31" s="137"/>
      <c r="D31" s="49">
        <v>1</v>
      </c>
      <c r="E31" s="48">
        <f>B31*C31</f>
        <v>0</v>
      </c>
      <c r="F31" s="79">
        <f>E31*0.85</f>
        <v>0</v>
      </c>
      <c r="G31" s="381">
        <v>1</v>
      </c>
      <c r="H31" s="378">
        <f>(G31*B31*D31)</f>
        <v>8000</v>
      </c>
      <c r="I31" s="293"/>
    </row>
    <row r="32" spans="1:16" s="69" customFormat="1" x14ac:dyDescent="0.3">
      <c r="A32" s="50" t="s">
        <v>94</v>
      </c>
      <c r="B32" s="48">
        <v>22000</v>
      </c>
      <c r="C32" s="137">
        <v>2</v>
      </c>
      <c r="D32" s="49">
        <v>1</v>
      </c>
      <c r="E32" s="48">
        <f>B32*C32</f>
        <v>44000</v>
      </c>
      <c r="F32" s="79">
        <f>E32*0.85</f>
        <v>37400</v>
      </c>
      <c r="G32" s="381">
        <f>C32</f>
        <v>2</v>
      </c>
      <c r="H32" s="378">
        <f>(G32*B32*D32)</f>
        <v>44000</v>
      </c>
      <c r="I32" s="293"/>
    </row>
    <row r="33" spans="1:16" s="69" customFormat="1" x14ac:dyDescent="0.3">
      <c r="A33" s="50" t="s">
        <v>95</v>
      </c>
      <c r="B33" s="48">
        <v>8000</v>
      </c>
      <c r="C33" s="137">
        <v>2</v>
      </c>
      <c r="D33" s="49">
        <v>1</v>
      </c>
      <c r="E33" s="48">
        <f t="shared" ref="E33:E39" si="4">B33*C33</f>
        <v>16000</v>
      </c>
      <c r="F33" s="79">
        <f t="shared" ref="F33:F39" si="5">E33*0.85</f>
        <v>13600</v>
      </c>
      <c r="G33" s="381">
        <f t="shared" ref="G33:G39" si="6">C33</f>
        <v>2</v>
      </c>
      <c r="H33" s="378">
        <f>(G33*B33*D33)</f>
        <v>16000</v>
      </c>
      <c r="I33" s="293"/>
    </row>
    <row r="34" spans="1:16" s="69" customFormat="1" hidden="1" outlineLevel="1" x14ac:dyDescent="0.3">
      <c r="A34" s="50"/>
      <c r="B34" s="48"/>
      <c r="C34" s="137"/>
      <c r="D34" s="49">
        <v>1</v>
      </c>
      <c r="E34" s="48">
        <f t="shared" si="4"/>
        <v>0</v>
      </c>
      <c r="F34" s="79">
        <f t="shared" si="5"/>
        <v>0</v>
      </c>
      <c r="G34" s="137">
        <f t="shared" si="6"/>
        <v>0</v>
      </c>
      <c r="H34" s="187">
        <f t="shared" ref="H34:H39" si="7">(G34*B34*D34)*0.85</f>
        <v>0</v>
      </c>
      <c r="I34" s="293"/>
      <c r="J34" s="187">
        <f t="shared" ref="J34:J39" si="8">(G34*B34*D34)</f>
        <v>0</v>
      </c>
    </row>
    <row r="35" spans="1:16" s="69" customFormat="1" hidden="1" outlineLevel="1" x14ac:dyDescent="0.3">
      <c r="A35" s="46"/>
      <c r="B35" s="48"/>
      <c r="C35" s="137"/>
      <c r="D35" s="49">
        <v>4</v>
      </c>
      <c r="E35" s="48">
        <f t="shared" si="4"/>
        <v>0</v>
      </c>
      <c r="F35" s="79">
        <f t="shared" si="5"/>
        <v>0</v>
      </c>
      <c r="G35" s="137">
        <f t="shared" si="6"/>
        <v>0</v>
      </c>
      <c r="H35" s="187">
        <f t="shared" si="7"/>
        <v>0</v>
      </c>
      <c r="I35" s="293"/>
      <c r="J35" s="187">
        <f t="shared" si="8"/>
        <v>0</v>
      </c>
    </row>
    <row r="36" spans="1:16" s="69" customFormat="1" hidden="1" outlineLevel="1" x14ac:dyDescent="0.3">
      <c r="A36" s="50"/>
      <c r="B36" s="48"/>
      <c r="C36" s="137"/>
      <c r="D36" s="49">
        <v>5</v>
      </c>
      <c r="E36" s="48">
        <f t="shared" si="4"/>
        <v>0</v>
      </c>
      <c r="F36" s="79">
        <f t="shared" si="5"/>
        <v>0</v>
      </c>
      <c r="G36" s="137">
        <f t="shared" si="6"/>
        <v>0</v>
      </c>
      <c r="H36" s="187">
        <f t="shared" si="7"/>
        <v>0</v>
      </c>
      <c r="I36" s="293"/>
      <c r="J36" s="187">
        <f t="shared" si="8"/>
        <v>0</v>
      </c>
    </row>
    <row r="37" spans="1:16" s="69" customFormat="1" hidden="1" outlineLevel="1" x14ac:dyDescent="0.3">
      <c r="A37" s="50"/>
      <c r="B37" s="48"/>
      <c r="C37" s="137"/>
      <c r="D37" s="49">
        <v>6</v>
      </c>
      <c r="E37" s="48">
        <f t="shared" si="4"/>
        <v>0</v>
      </c>
      <c r="F37" s="79">
        <f t="shared" si="5"/>
        <v>0</v>
      </c>
      <c r="G37" s="137">
        <f t="shared" si="6"/>
        <v>0</v>
      </c>
      <c r="H37" s="187">
        <f t="shared" si="7"/>
        <v>0</v>
      </c>
      <c r="I37" s="293"/>
      <c r="J37" s="187">
        <f t="shared" si="8"/>
        <v>0</v>
      </c>
    </row>
    <row r="38" spans="1:16" s="69" customFormat="1" hidden="1" outlineLevel="1" x14ac:dyDescent="0.3">
      <c r="A38" s="50"/>
      <c r="B38" s="48"/>
      <c r="C38" s="137"/>
      <c r="D38" s="49">
        <v>7</v>
      </c>
      <c r="E38" s="48">
        <f t="shared" si="4"/>
        <v>0</v>
      </c>
      <c r="F38" s="79">
        <f t="shared" si="5"/>
        <v>0</v>
      </c>
      <c r="G38" s="137">
        <f t="shared" si="6"/>
        <v>0</v>
      </c>
      <c r="H38" s="187">
        <f t="shared" si="7"/>
        <v>0</v>
      </c>
      <c r="I38" s="293"/>
      <c r="J38" s="187">
        <f t="shared" si="8"/>
        <v>0</v>
      </c>
    </row>
    <row r="39" spans="1:16" hidden="1" outlineLevel="1" x14ac:dyDescent="0.3">
      <c r="A39" s="95"/>
      <c r="B39" s="96"/>
      <c r="C39" s="200"/>
      <c r="D39" s="49">
        <v>8</v>
      </c>
      <c r="E39" s="48">
        <f t="shared" si="4"/>
        <v>0</v>
      </c>
      <c r="F39" s="79">
        <f t="shared" si="5"/>
        <v>0</v>
      </c>
      <c r="G39" s="137">
        <f t="shared" si="6"/>
        <v>0</v>
      </c>
      <c r="H39" s="187">
        <f t="shared" si="7"/>
        <v>0</v>
      </c>
      <c r="J39" s="187">
        <f t="shared" si="8"/>
        <v>0</v>
      </c>
      <c r="K39" s="69"/>
      <c r="L39" s="69"/>
      <c r="M39" s="69"/>
      <c r="N39" s="69"/>
      <c r="O39" s="69"/>
      <c r="P39" s="69"/>
    </row>
    <row r="40" spans="1:16" ht="150" customHeight="1" collapsed="1" thickBot="1" x14ac:dyDescent="0.55000000000000004">
      <c r="A40" s="150" t="s">
        <v>121</v>
      </c>
      <c r="B40" s="22" t="s">
        <v>1</v>
      </c>
      <c r="C40" s="199"/>
      <c r="D40" s="22"/>
      <c r="E40" s="13" t="s">
        <v>3</v>
      </c>
      <c r="F40" s="182" t="s">
        <v>173</v>
      </c>
      <c r="G40" s="113" t="s">
        <v>145</v>
      </c>
      <c r="H40" s="188"/>
      <c r="K40" s="69"/>
      <c r="L40" s="69"/>
      <c r="M40" s="69"/>
      <c r="N40" s="69"/>
      <c r="O40" s="69"/>
      <c r="P40" s="69"/>
    </row>
    <row r="41" spans="1:16" ht="21.6" thickBot="1" x14ac:dyDescent="0.35">
      <c r="A41" s="73">
        <f>SUM(E42:E50)</f>
        <v>160000</v>
      </c>
      <c r="B41" s="75" t="s">
        <v>4</v>
      </c>
      <c r="C41" s="198" t="s">
        <v>5</v>
      </c>
      <c r="D41" s="75"/>
      <c r="E41" s="76">
        <f>SUM(E42:E50)</f>
        <v>160000</v>
      </c>
      <c r="F41" s="114">
        <f>SUM(F42:F49)</f>
        <v>160000</v>
      </c>
      <c r="G41" s="115" t="s">
        <v>146</v>
      </c>
      <c r="H41" s="186">
        <f>SUM(H42:H50)</f>
        <v>240500</v>
      </c>
      <c r="K41" s="69"/>
      <c r="L41" s="69"/>
      <c r="M41" s="69"/>
      <c r="N41" s="69"/>
      <c r="O41" s="69"/>
      <c r="P41" s="69"/>
    </row>
    <row r="42" spans="1:16" x14ac:dyDescent="0.3">
      <c r="A42" s="151" t="s">
        <v>161</v>
      </c>
      <c r="B42" s="48">
        <v>8000</v>
      </c>
      <c r="C42" s="137">
        <v>1</v>
      </c>
      <c r="D42" s="49">
        <v>1</v>
      </c>
      <c r="E42" s="48">
        <f t="shared" ref="E42:E48" si="9">B42*C42</f>
        <v>8000</v>
      </c>
      <c r="F42" s="79">
        <f t="shared" ref="F42:F48" si="10">E42</f>
        <v>8000</v>
      </c>
      <c r="G42" s="397">
        <f>C42</f>
        <v>1</v>
      </c>
      <c r="H42" s="187">
        <f t="shared" ref="H42:H48" si="11">(G42*B42*D42)</f>
        <v>8000</v>
      </c>
      <c r="K42" s="69"/>
      <c r="L42" s="69"/>
      <c r="M42" s="69"/>
      <c r="N42" s="69"/>
      <c r="O42" s="69"/>
      <c r="P42" s="69"/>
    </row>
    <row r="43" spans="1:16" s="69" customFormat="1" x14ac:dyDescent="0.3">
      <c r="A43" s="50" t="s">
        <v>321</v>
      </c>
      <c r="B43" s="48">
        <v>4000</v>
      </c>
      <c r="C43" s="137"/>
      <c r="D43" s="49">
        <v>1</v>
      </c>
      <c r="E43" s="48">
        <f>B43*C43</f>
        <v>0</v>
      </c>
      <c r="F43" s="79">
        <f>E43</f>
        <v>0</v>
      </c>
      <c r="G43" s="508">
        <v>1</v>
      </c>
      <c r="H43" s="506">
        <f>(G43*B43*D43)</f>
        <v>4000</v>
      </c>
      <c r="I43" s="293"/>
    </row>
    <row r="44" spans="1:16" s="69" customFormat="1" x14ac:dyDescent="0.3">
      <c r="A44" s="50" t="s">
        <v>117</v>
      </c>
      <c r="B44" s="48">
        <v>4000</v>
      </c>
      <c r="C44" s="137">
        <v>15</v>
      </c>
      <c r="D44" s="49">
        <v>1</v>
      </c>
      <c r="E44" s="48">
        <f t="shared" si="9"/>
        <v>60000</v>
      </c>
      <c r="F44" s="79">
        <f t="shared" si="10"/>
        <v>60000</v>
      </c>
      <c r="G44" s="397">
        <v>30</v>
      </c>
      <c r="H44" s="388">
        <f t="shared" si="11"/>
        <v>120000</v>
      </c>
      <c r="I44" s="293"/>
    </row>
    <row r="45" spans="1:16" s="69" customFormat="1" x14ac:dyDescent="0.3">
      <c r="A45" s="50" t="s">
        <v>172</v>
      </c>
      <c r="B45" s="48">
        <v>15000</v>
      </c>
      <c r="C45" s="137">
        <v>1</v>
      </c>
      <c r="D45" s="49">
        <v>1</v>
      </c>
      <c r="E45" s="48">
        <f t="shared" si="9"/>
        <v>15000</v>
      </c>
      <c r="F45" s="79">
        <f t="shared" si="10"/>
        <v>15000</v>
      </c>
      <c r="G45" s="463">
        <f>C45</f>
        <v>1</v>
      </c>
      <c r="H45" s="461">
        <f t="shared" si="11"/>
        <v>15000</v>
      </c>
      <c r="I45" s="293"/>
    </row>
    <row r="46" spans="1:16" s="69" customFormat="1" ht="30" x14ac:dyDescent="0.3">
      <c r="A46" s="50" t="s">
        <v>244</v>
      </c>
      <c r="B46" s="48">
        <v>7000</v>
      </c>
      <c r="C46" s="137">
        <v>2</v>
      </c>
      <c r="D46" s="49">
        <v>1</v>
      </c>
      <c r="E46" s="48">
        <f t="shared" si="9"/>
        <v>14000</v>
      </c>
      <c r="F46" s="79">
        <f t="shared" si="10"/>
        <v>14000</v>
      </c>
      <c r="G46" s="397">
        <v>6</v>
      </c>
      <c r="H46" s="187">
        <f t="shared" si="11"/>
        <v>42000</v>
      </c>
      <c r="I46" s="293"/>
    </row>
    <row r="47" spans="1:16" x14ac:dyDescent="0.3">
      <c r="A47" s="50" t="s">
        <v>118</v>
      </c>
      <c r="B47" s="48">
        <v>6000</v>
      </c>
      <c r="C47" s="137">
        <v>5</v>
      </c>
      <c r="D47" s="49">
        <v>1</v>
      </c>
      <c r="E47" s="48">
        <f t="shared" si="9"/>
        <v>30000</v>
      </c>
      <c r="F47" s="79">
        <f t="shared" si="10"/>
        <v>30000</v>
      </c>
      <c r="G47" s="397">
        <v>5</v>
      </c>
      <c r="H47" s="388">
        <f t="shared" si="11"/>
        <v>30000</v>
      </c>
    </row>
    <row r="48" spans="1:16" s="69" customFormat="1" ht="30" x14ac:dyDescent="0.3">
      <c r="A48" s="50" t="s">
        <v>224</v>
      </c>
      <c r="B48" s="48">
        <v>11000</v>
      </c>
      <c r="C48" s="137">
        <v>3</v>
      </c>
      <c r="D48" s="49">
        <v>1</v>
      </c>
      <c r="E48" s="48">
        <f t="shared" si="9"/>
        <v>33000</v>
      </c>
      <c r="F48" s="79">
        <f t="shared" si="10"/>
        <v>33000</v>
      </c>
      <c r="G48" s="393">
        <v>1.5</v>
      </c>
      <c r="H48" s="388">
        <f t="shared" si="11"/>
        <v>16500</v>
      </c>
      <c r="I48" s="293"/>
    </row>
    <row r="49" spans="1:11" s="69" customFormat="1" ht="30" x14ac:dyDescent="0.3">
      <c r="A49" s="50" t="s">
        <v>322</v>
      </c>
      <c r="B49" s="48">
        <v>2500</v>
      </c>
      <c r="C49" s="137"/>
      <c r="D49" s="49">
        <v>1</v>
      </c>
      <c r="E49" s="48">
        <f>B49*C49</f>
        <v>0</v>
      </c>
      <c r="F49" s="79">
        <f>E49</f>
        <v>0</v>
      </c>
      <c r="G49" s="508">
        <v>2</v>
      </c>
      <c r="H49" s="506">
        <f>(G49*B49*D49)</f>
        <v>5000</v>
      </c>
      <c r="I49" s="293"/>
    </row>
    <row r="50" spans="1:11" s="69" customFormat="1" hidden="1" outlineLevel="1" x14ac:dyDescent="0.3">
      <c r="A50" s="50"/>
      <c r="B50" s="96"/>
      <c r="C50" s="200"/>
      <c r="D50" s="96"/>
      <c r="E50" s="96"/>
      <c r="F50" s="96"/>
      <c r="G50" s="106"/>
      <c r="H50" s="187">
        <f>(G50*B50*D50)*0.85</f>
        <v>0</v>
      </c>
      <c r="I50" s="293"/>
      <c r="J50" s="187">
        <f>(G50*B50*D50)</f>
        <v>0</v>
      </c>
    </row>
    <row r="51" spans="1:11" ht="57" collapsed="1" thickBot="1" x14ac:dyDescent="0.55000000000000004">
      <c r="A51" s="112" t="s">
        <v>9</v>
      </c>
      <c r="B51" s="22" t="s">
        <v>1</v>
      </c>
      <c r="C51" s="199" t="s">
        <v>2</v>
      </c>
      <c r="D51" s="22" t="s">
        <v>6</v>
      </c>
      <c r="E51" s="13" t="s">
        <v>3</v>
      </c>
      <c r="F51" s="182" t="s">
        <v>173</v>
      </c>
      <c r="G51" s="113" t="s">
        <v>145</v>
      </c>
      <c r="H51" s="188"/>
      <c r="I51" s="294"/>
      <c r="J51" s="153"/>
    </row>
    <row r="52" spans="1:11" ht="21.6" thickBot="1" x14ac:dyDescent="0.35">
      <c r="A52" s="73">
        <f>SUM(E53:E64)</f>
        <v>143084</v>
      </c>
      <c r="B52" s="75" t="s">
        <v>4</v>
      </c>
      <c r="C52" s="198" t="s">
        <v>5</v>
      </c>
      <c r="D52" s="75"/>
      <c r="E52" s="76">
        <f>SUM(E53:E58)</f>
        <v>119084</v>
      </c>
      <c r="F52" s="114">
        <f>SUM(F53:F64)</f>
        <v>143084</v>
      </c>
      <c r="G52" s="115" t="s">
        <v>146</v>
      </c>
      <c r="H52" s="186">
        <f>SUM(H53:H64)</f>
        <v>165000</v>
      </c>
    </row>
    <row r="53" spans="1:11" ht="30" x14ac:dyDescent="0.3">
      <c r="A53" s="50" t="s">
        <v>245</v>
      </c>
      <c r="B53" s="48">
        <v>2200</v>
      </c>
      <c r="C53" s="167"/>
      <c r="D53" s="54">
        <v>1</v>
      </c>
      <c r="E53" s="53">
        <f t="shared" ref="E53:E61" si="12">B53*C53</f>
        <v>0</v>
      </c>
      <c r="F53" s="79">
        <f t="shared" ref="F53:F62" si="13">E53</f>
        <v>0</v>
      </c>
      <c r="G53" s="165">
        <f>C53</f>
        <v>0</v>
      </c>
      <c r="H53" s="187"/>
      <c r="J53" s="187">
        <f>(G53*B53*D53)</f>
        <v>0</v>
      </c>
    </row>
    <row r="54" spans="1:11" ht="62.4" x14ac:dyDescent="0.3">
      <c r="A54" s="50" t="s">
        <v>261</v>
      </c>
      <c r="B54" s="48">
        <v>3600</v>
      </c>
      <c r="C54" s="155">
        <f>C16</f>
        <v>16.690000000000001</v>
      </c>
      <c r="D54" s="54">
        <v>1</v>
      </c>
      <c r="E54" s="53">
        <f t="shared" si="12"/>
        <v>60084.000000000007</v>
      </c>
      <c r="F54" s="79">
        <f t="shared" si="13"/>
        <v>60084.000000000007</v>
      </c>
      <c r="G54" s="455">
        <f>6+2</f>
        <v>8</v>
      </c>
      <c r="H54" s="442">
        <f>(G54*B54*D54)</f>
        <v>28800</v>
      </c>
    </row>
    <row r="55" spans="1:11" x14ac:dyDescent="0.3">
      <c r="A55" s="462" t="s">
        <v>299</v>
      </c>
      <c r="B55" s="48">
        <v>800</v>
      </c>
      <c r="C55" s="155"/>
      <c r="D55" s="54">
        <v>1</v>
      </c>
      <c r="E55" s="53">
        <f t="shared" si="12"/>
        <v>0</v>
      </c>
      <c r="F55" s="79">
        <f t="shared" si="13"/>
        <v>0</v>
      </c>
      <c r="G55" s="460">
        <v>20</v>
      </c>
      <c r="H55" s="461">
        <f>(G55*B55*D55)</f>
        <v>16000</v>
      </c>
    </row>
    <row r="56" spans="1:11" ht="30.6" x14ac:dyDescent="0.3">
      <c r="A56" s="50" t="s">
        <v>258</v>
      </c>
      <c r="B56" s="48">
        <v>2600</v>
      </c>
      <c r="C56" s="193">
        <v>5</v>
      </c>
      <c r="D56" s="49">
        <v>1</v>
      </c>
      <c r="E56" s="53">
        <f t="shared" si="12"/>
        <v>13000</v>
      </c>
      <c r="F56" s="79">
        <f t="shared" si="13"/>
        <v>13000</v>
      </c>
      <c r="G56" s="455">
        <v>12</v>
      </c>
      <c r="H56" s="452">
        <f>(G56*B56*D56)</f>
        <v>31200</v>
      </c>
    </row>
    <row r="57" spans="1:11" s="69" customFormat="1" ht="30" customHeight="1" x14ac:dyDescent="0.3">
      <c r="A57" s="50" t="s">
        <v>232</v>
      </c>
      <c r="B57" s="48">
        <v>2200</v>
      </c>
      <c r="C57" s="167"/>
      <c r="D57" s="49">
        <v>1</v>
      </c>
      <c r="E57" s="53">
        <f t="shared" si="12"/>
        <v>0</v>
      </c>
      <c r="F57" s="79">
        <f t="shared" si="13"/>
        <v>0</v>
      </c>
      <c r="G57" s="165">
        <f t="shared" ref="G57:G64" si="14">C57</f>
        <v>0</v>
      </c>
      <c r="H57" s="187"/>
      <c r="I57" s="293"/>
      <c r="J57" s="187">
        <f>(G57*B57*D57)</f>
        <v>0</v>
      </c>
    </row>
    <row r="58" spans="1:11" s="69" customFormat="1" ht="30.6" x14ac:dyDescent="0.3">
      <c r="A58" s="50" t="s">
        <v>259</v>
      </c>
      <c r="B58" s="48">
        <v>23000</v>
      </c>
      <c r="C58" s="137">
        <v>2</v>
      </c>
      <c r="D58" s="49">
        <v>1</v>
      </c>
      <c r="E58" s="53">
        <f>B58*C58</f>
        <v>46000</v>
      </c>
      <c r="F58" s="79">
        <f t="shared" si="13"/>
        <v>46000</v>
      </c>
      <c r="G58" s="456">
        <f>C58</f>
        <v>2</v>
      </c>
      <c r="H58" s="452">
        <f>(G58*B58*D58)/2</f>
        <v>23000</v>
      </c>
      <c r="I58" s="293"/>
    </row>
    <row r="59" spans="1:11" s="69" customFormat="1" ht="30" x14ac:dyDescent="0.3">
      <c r="A59" s="50" t="s">
        <v>260</v>
      </c>
      <c r="B59" s="48">
        <v>15000</v>
      </c>
      <c r="C59" s="137">
        <v>1</v>
      </c>
      <c r="D59" s="49">
        <v>1</v>
      </c>
      <c r="E59" s="53">
        <f>B59*C59</f>
        <v>15000</v>
      </c>
      <c r="F59" s="79">
        <f>E59</f>
        <v>15000</v>
      </c>
      <c r="G59" s="137"/>
      <c r="H59" s="187"/>
      <c r="I59" s="293"/>
      <c r="J59" s="187"/>
    </row>
    <row r="60" spans="1:11" s="69" customFormat="1" x14ac:dyDescent="0.3">
      <c r="A60" s="431" t="s">
        <v>291</v>
      </c>
      <c r="B60" s="48">
        <v>5000</v>
      </c>
      <c r="C60" s="155"/>
      <c r="D60" s="49">
        <v>1</v>
      </c>
      <c r="E60" s="53">
        <f t="shared" si="12"/>
        <v>0</v>
      </c>
      <c r="F60" s="79">
        <f t="shared" si="13"/>
        <v>0</v>
      </c>
      <c r="G60" s="432">
        <f>6+1+2</f>
        <v>9</v>
      </c>
      <c r="H60" s="427">
        <f>(G60*B60*D60)</f>
        <v>45000</v>
      </c>
      <c r="I60" s="293"/>
    </row>
    <row r="61" spans="1:11" s="69" customFormat="1" ht="30" x14ac:dyDescent="0.3">
      <c r="A61" s="50" t="s">
        <v>250</v>
      </c>
      <c r="B61" s="48">
        <v>9000</v>
      </c>
      <c r="C61" s="137">
        <v>1</v>
      </c>
      <c r="D61" s="49">
        <v>1</v>
      </c>
      <c r="E61" s="53">
        <f t="shared" si="12"/>
        <v>9000</v>
      </c>
      <c r="F61" s="79">
        <f t="shared" si="13"/>
        <v>9000</v>
      </c>
      <c r="G61" s="482">
        <f t="shared" si="14"/>
        <v>1</v>
      </c>
      <c r="H61" s="478">
        <f>(G61*B61*D61)</f>
        <v>9000</v>
      </c>
      <c r="I61" s="293"/>
      <c r="K61" s="152"/>
    </row>
    <row r="62" spans="1:11" s="69" customFormat="1" x14ac:dyDescent="0.3">
      <c r="A62" s="50" t="s">
        <v>221</v>
      </c>
      <c r="B62" s="48">
        <v>2200</v>
      </c>
      <c r="C62" s="193"/>
      <c r="D62" s="49">
        <v>1</v>
      </c>
      <c r="E62" s="53">
        <f>B62*C62*D62</f>
        <v>0</v>
      </c>
      <c r="F62" s="79">
        <f t="shared" si="13"/>
        <v>0</v>
      </c>
      <c r="G62" s="157">
        <f t="shared" si="14"/>
        <v>0</v>
      </c>
      <c r="H62" s="187"/>
      <c r="I62" s="293"/>
      <c r="J62" s="187">
        <f>(G62*B62*D62)</f>
        <v>0</v>
      </c>
    </row>
    <row r="63" spans="1:11" s="69" customFormat="1" x14ac:dyDescent="0.3">
      <c r="A63" s="50" t="s">
        <v>290</v>
      </c>
      <c r="B63" s="48">
        <v>800</v>
      </c>
      <c r="C63" s="154"/>
      <c r="D63" s="49">
        <v>1</v>
      </c>
      <c r="E63" s="53">
        <f>B63*C63*D63</f>
        <v>0</v>
      </c>
      <c r="F63" s="79">
        <f>E63*0.85</f>
        <v>0</v>
      </c>
      <c r="G63" s="423">
        <f>G19</f>
        <v>15</v>
      </c>
      <c r="H63" s="422">
        <f>(G63*B63*D63)</f>
        <v>12000</v>
      </c>
      <c r="I63" s="293"/>
    </row>
    <row r="64" spans="1:11" s="69" customFormat="1" hidden="1" outlineLevel="1" x14ac:dyDescent="0.3">
      <c r="A64" s="50"/>
      <c r="B64" s="48"/>
      <c r="C64" s="154"/>
      <c r="D64" s="49">
        <v>1</v>
      </c>
      <c r="E64" s="53">
        <f>B64*C64*D64</f>
        <v>0</v>
      </c>
      <c r="F64" s="79">
        <f>E64*0.85</f>
        <v>0</v>
      </c>
      <c r="G64" s="154">
        <f t="shared" si="14"/>
        <v>0</v>
      </c>
      <c r="H64" s="187">
        <f>(G64*B64*D64)*0.85</f>
        <v>0</v>
      </c>
      <c r="I64" s="293"/>
      <c r="J64" s="187">
        <f>(G64*B64*D64)</f>
        <v>0</v>
      </c>
    </row>
    <row r="65" spans="1:11" s="69" customFormat="1" hidden="1" outlineLevel="1" x14ac:dyDescent="0.3">
      <c r="A65" s="156"/>
      <c r="C65" s="106"/>
      <c r="G65" s="106"/>
      <c r="H65" s="189"/>
      <c r="I65" s="293"/>
      <c r="J65" s="187">
        <f>(G65*B65*D65)*0.85</f>
        <v>0</v>
      </c>
    </row>
    <row r="66" spans="1:11" ht="121.8" collapsed="1" thickBot="1" x14ac:dyDescent="0.55000000000000004">
      <c r="A66" s="112" t="s">
        <v>120</v>
      </c>
      <c r="B66" s="22" t="s">
        <v>1</v>
      </c>
      <c r="C66" s="199" t="s">
        <v>2</v>
      </c>
      <c r="D66" s="22"/>
      <c r="E66" s="13" t="s">
        <v>3</v>
      </c>
      <c r="F66" s="182" t="s">
        <v>173</v>
      </c>
      <c r="G66" s="113" t="s">
        <v>145</v>
      </c>
      <c r="I66" s="294"/>
      <c r="J66" s="153"/>
    </row>
    <row r="67" spans="1:11" ht="21.6" thickBot="1" x14ac:dyDescent="0.35">
      <c r="A67" s="73">
        <f>SUM(E68:E84)</f>
        <v>278913</v>
      </c>
      <c r="B67" s="75" t="s">
        <v>4</v>
      </c>
      <c r="C67" s="198" t="s">
        <v>5</v>
      </c>
      <c r="D67" s="75"/>
      <c r="E67" s="76">
        <f>SUM(E68:E76)</f>
        <v>278913</v>
      </c>
      <c r="F67" s="114">
        <f>SUM(F68:F86)</f>
        <v>278913</v>
      </c>
      <c r="G67" s="115" t="s">
        <v>146</v>
      </c>
      <c r="H67" s="186">
        <f>SUM(H68:H86)</f>
        <v>288623</v>
      </c>
    </row>
    <row r="68" spans="1:11" x14ac:dyDescent="0.3">
      <c r="A68" s="52" t="s">
        <v>212</v>
      </c>
      <c r="B68" s="53">
        <v>5000</v>
      </c>
      <c r="C68" s="193">
        <v>2</v>
      </c>
      <c r="D68" s="54">
        <v>1</v>
      </c>
      <c r="E68" s="53">
        <f t="shared" ref="E68:E73" si="15">B68*C68</f>
        <v>10000</v>
      </c>
      <c r="F68" s="79">
        <f>E68</f>
        <v>10000</v>
      </c>
      <c r="G68" s="496">
        <f t="shared" ref="G68:G73" si="16">C68</f>
        <v>2</v>
      </c>
      <c r="H68" s="495">
        <f>(G68*B68*D68)</f>
        <v>10000</v>
      </c>
    </row>
    <row r="69" spans="1:11" x14ac:dyDescent="0.3">
      <c r="A69" s="50" t="s">
        <v>315</v>
      </c>
      <c r="B69" s="53">
        <v>5000</v>
      </c>
      <c r="C69" s="208">
        <f>C16</f>
        <v>16.690000000000001</v>
      </c>
      <c r="D69" s="54">
        <v>1</v>
      </c>
      <c r="E69" s="53">
        <f t="shared" si="15"/>
        <v>83450</v>
      </c>
      <c r="F69" s="79">
        <f t="shared" ref="F69:F76" si="17">E69</f>
        <v>83450</v>
      </c>
      <c r="G69" s="473">
        <v>10.17</v>
      </c>
      <c r="H69" s="468">
        <f>(G69*B69*D69)</f>
        <v>50850</v>
      </c>
      <c r="K69" s="110"/>
    </row>
    <row r="70" spans="1:11" x14ac:dyDescent="0.3">
      <c r="A70" s="50" t="s">
        <v>246</v>
      </c>
      <c r="B70" s="53">
        <v>5000</v>
      </c>
      <c r="C70" s="166">
        <f>C10</f>
        <v>19.84</v>
      </c>
      <c r="D70" s="54">
        <v>1</v>
      </c>
      <c r="E70" s="48">
        <f>B70*C70</f>
        <v>99200</v>
      </c>
      <c r="F70" s="79">
        <f t="shared" si="17"/>
        <v>99200</v>
      </c>
      <c r="G70" s="496">
        <f t="shared" si="16"/>
        <v>19.84</v>
      </c>
      <c r="H70" s="495">
        <f>(G70*B70*D70)</f>
        <v>99200</v>
      </c>
    </row>
    <row r="71" spans="1:11" x14ac:dyDescent="0.3">
      <c r="A71" s="50" t="s">
        <v>248</v>
      </c>
      <c r="B71" s="53">
        <v>5000</v>
      </c>
      <c r="C71" s="130">
        <v>4.41</v>
      </c>
      <c r="D71" s="54">
        <v>1</v>
      </c>
      <c r="E71" s="48">
        <f>B71*C71</f>
        <v>22050</v>
      </c>
      <c r="F71" s="79">
        <f t="shared" si="17"/>
        <v>22050</v>
      </c>
      <c r="G71" s="130">
        <f>C71</f>
        <v>4.41</v>
      </c>
      <c r="H71" s="187"/>
      <c r="J71" s="187"/>
    </row>
    <row r="72" spans="1:11" x14ac:dyDescent="0.3">
      <c r="A72" s="431" t="s">
        <v>293</v>
      </c>
      <c r="B72" s="53">
        <v>5000</v>
      </c>
      <c r="C72" s="130"/>
      <c r="D72" s="54">
        <v>1</v>
      </c>
      <c r="E72" s="48">
        <f t="shared" si="15"/>
        <v>0</v>
      </c>
      <c r="F72" s="79">
        <f t="shared" si="17"/>
        <v>0</v>
      </c>
      <c r="G72" s="441">
        <v>2</v>
      </c>
      <c r="H72" s="442">
        <f t="shared" ref="H72:H77" si="18">(G72*B72*D72)</f>
        <v>10000</v>
      </c>
    </row>
    <row r="73" spans="1:11" x14ac:dyDescent="0.3">
      <c r="A73" s="50" t="s">
        <v>175</v>
      </c>
      <c r="B73" s="48">
        <v>550</v>
      </c>
      <c r="C73" s="130">
        <f>SUM(C68:C71)</f>
        <v>42.94</v>
      </c>
      <c r="D73" s="54">
        <v>1</v>
      </c>
      <c r="E73" s="48">
        <f t="shared" si="15"/>
        <v>23617</v>
      </c>
      <c r="F73" s="79">
        <f t="shared" si="17"/>
        <v>23617</v>
      </c>
      <c r="G73" s="507">
        <f t="shared" si="16"/>
        <v>42.94</v>
      </c>
      <c r="H73" s="506">
        <f t="shared" si="18"/>
        <v>23617</v>
      </c>
    </row>
    <row r="74" spans="1:11" s="110" customFormat="1" x14ac:dyDescent="0.3">
      <c r="A74" s="500" t="s">
        <v>314</v>
      </c>
      <c r="B74" s="48">
        <v>360</v>
      </c>
      <c r="C74" s="130"/>
      <c r="D74" s="54">
        <v>1</v>
      </c>
      <c r="E74" s="48">
        <f>B74*C74</f>
        <v>0</v>
      </c>
      <c r="F74" s="79">
        <f t="shared" si="17"/>
        <v>0</v>
      </c>
      <c r="G74" s="499">
        <v>26</v>
      </c>
      <c r="H74" s="495">
        <f t="shared" si="18"/>
        <v>9360</v>
      </c>
      <c r="I74" s="293"/>
    </row>
    <row r="75" spans="1:11" x14ac:dyDescent="0.3">
      <c r="A75" s="50" t="s">
        <v>247</v>
      </c>
      <c r="B75" s="48">
        <v>1200</v>
      </c>
      <c r="C75" s="130">
        <v>33.83</v>
      </c>
      <c r="D75" s="54">
        <v>1</v>
      </c>
      <c r="E75" s="48">
        <f>B75*C75</f>
        <v>40596</v>
      </c>
      <c r="F75" s="79">
        <f t="shared" si="17"/>
        <v>40596</v>
      </c>
      <c r="G75" s="496">
        <f>C75</f>
        <v>33.83</v>
      </c>
      <c r="H75" s="495">
        <f t="shared" si="18"/>
        <v>40596</v>
      </c>
    </row>
    <row r="76" spans="1:11" x14ac:dyDescent="0.3">
      <c r="A76" s="50" t="s">
        <v>308</v>
      </c>
      <c r="B76" s="48">
        <v>10000</v>
      </c>
      <c r="C76" s="130"/>
      <c r="D76" s="54">
        <v>1</v>
      </c>
      <c r="E76" s="48">
        <f>B76*C76</f>
        <v>0</v>
      </c>
      <c r="F76" s="79">
        <f t="shared" si="17"/>
        <v>0</v>
      </c>
      <c r="G76" s="497">
        <f>3-1</f>
        <v>2</v>
      </c>
      <c r="H76" s="478">
        <f t="shared" si="18"/>
        <v>20000</v>
      </c>
    </row>
    <row r="77" spans="1:11" x14ac:dyDescent="0.3">
      <c r="A77" s="500" t="s">
        <v>316</v>
      </c>
      <c r="B77" s="48">
        <v>25000</v>
      </c>
      <c r="C77" s="130"/>
      <c r="D77" s="54">
        <v>1</v>
      </c>
      <c r="E77" s="48">
        <f>B77*C77</f>
        <v>0</v>
      </c>
      <c r="F77" s="79">
        <f>E77</f>
        <v>0</v>
      </c>
      <c r="G77" s="508">
        <v>1</v>
      </c>
      <c r="H77" s="506">
        <f t="shared" si="18"/>
        <v>25000</v>
      </c>
    </row>
    <row r="78" spans="1:11" hidden="1" outlineLevel="1" x14ac:dyDescent="0.3">
      <c r="A78" s="151"/>
      <c r="B78" s="51"/>
      <c r="C78" s="201"/>
      <c r="D78" s="159"/>
      <c r="E78" s="51"/>
      <c r="F78" s="84"/>
      <c r="G78" s="148"/>
      <c r="I78" s="294"/>
      <c r="J78" s="187">
        <f t="shared" ref="J78:J86" si="19">(G78*B78*D78)</f>
        <v>0</v>
      </c>
    </row>
    <row r="79" spans="1:11" hidden="1" outlineLevel="1" x14ac:dyDescent="0.3">
      <c r="A79" s="151"/>
      <c r="B79" s="51"/>
      <c r="C79" s="201"/>
      <c r="D79" s="159"/>
      <c r="E79" s="51"/>
      <c r="F79" s="84"/>
      <c r="G79" s="148"/>
      <c r="I79" s="294"/>
      <c r="J79" s="187">
        <f t="shared" si="19"/>
        <v>0</v>
      </c>
    </row>
    <row r="80" spans="1:11" hidden="1" outlineLevel="1" x14ac:dyDescent="0.3">
      <c r="A80" s="151"/>
      <c r="B80" s="51"/>
      <c r="C80" s="201"/>
      <c r="D80" s="159"/>
      <c r="E80" s="51"/>
      <c r="F80" s="84"/>
      <c r="G80" s="148"/>
      <c r="I80" s="294"/>
      <c r="J80" s="187">
        <f t="shared" si="19"/>
        <v>0</v>
      </c>
    </row>
    <row r="81" spans="1:10" hidden="1" outlineLevel="1" x14ac:dyDescent="0.3">
      <c r="A81" s="151"/>
      <c r="B81" s="51"/>
      <c r="C81" s="201"/>
      <c r="D81" s="159"/>
      <c r="E81" s="51"/>
      <c r="F81" s="84"/>
      <c r="G81" s="148"/>
      <c r="I81" s="294"/>
      <c r="J81" s="187">
        <f t="shared" si="19"/>
        <v>0</v>
      </c>
    </row>
    <row r="82" spans="1:10" hidden="1" outlineLevel="1" x14ac:dyDescent="0.3">
      <c r="A82" s="151"/>
      <c r="B82" s="51"/>
      <c r="C82" s="201"/>
      <c r="D82" s="159"/>
      <c r="E82" s="51"/>
      <c r="F82" s="84"/>
      <c r="G82" s="148"/>
      <c r="I82" s="294"/>
      <c r="J82" s="187">
        <f t="shared" si="19"/>
        <v>0</v>
      </c>
    </row>
    <row r="83" spans="1:10" hidden="1" outlineLevel="1" x14ac:dyDescent="0.3">
      <c r="A83" s="151"/>
      <c r="B83" s="51"/>
      <c r="C83" s="201"/>
      <c r="D83" s="159"/>
      <c r="E83" s="51"/>
      <c r="F83" s="84"/>
      <c r="G83" s="148"/>
      <c r="I83" s="294"/>
      <c r="J83" s="187">
        <f t="shared" si="19"/>
        <v>0</v>
      </c>
    </row>
    <row r="84" spans="1:10" hidden="1" outlineLevel="1" x14ac:dyDescent="0.3">
      <c r="A84" s="151"/>
      <c r="B84" s="51"/>
      <c r="C84" s="201"/>
      <c r="D84" s="159"/>
      <c r="E84" s="51"/>
      <c r="F84" s="84"/>
      <c r="G84" s="148"/>
      <c r="I84" s="294"/>
      <c r="J84" s="187">
        <f t="shared" si="19"/>
        <v>0</v>
      </c>
    </row>
    <row r="85" spans="1:10" hidden="1" outlineLevel="1" x14ac:dyDescent="0.3">
      <c r="B85" s="51"/>
      <c r="C85" s="201"/>
      <c r="D85" s="159"/>
      <c r="J85" s="187">
        <f t="shared" si="19"/>
        <v>0</v>
      </c>
    </row>
    <row r="86" spans="1:10" hidden="1" outlineLevel="1" x14ac:dyDescent="0.3">
      <c r="B86" s="51"/>
      <c r="C86" s="201"/>
      <c r="D86" s="159"/>
      <c r="J86" s="187">
        <f t="shared" si="19"/>
        <v>0</v>
      </c>
    </row>
    <row r="87" spans="1:10" ht="124.2" customHeight="1" collapsed="1" thickBot="1" x14ac:dyDescent="0.55000000000000004">
      <c r="A87" s="525" t="s">
        <v>160</v>
      </c>
      <c r="B87" s="525"/>
      <c r="C87" s="199" t="s">
        <v>2</v>
      </c>
      <c r="D87" s="160" t="s">
        <v>6</v>
      </c>
      <c r="E87" s="13" t="s">
        <v>3</v>
      </c>
      <c r="F87" s="182" t="s">
        <v>173</v>
      </c>
      <c r="G87" s="113" t="s">
        <v>145</v>
      </c>
    </row>
    <row r="88" spans="1:10" ht="21.6" thickBot="1" x14ac:dyDescent="0.35">
      <c r="A88" s="91">
        <f>SUM(E89:E102)</f>
        <v>446000.5</v>
      </c>
      <c r="B88" s="92" t="s">
        <v>4</v>
      </c>
      <c r="C88" s="202" t="s">
        <v>5</v>
      </c>
      <c r="D88" s="92"/>
      <c r="E88" s="93">
        <f>SUM(E89:E96)</f>
        <v>446000.5</v>
      </c>
      <c r="F88" s="232">
        <f>SUM(F89:F99)</f>
        <v>446000.5</v>
      </c>
      <c r="G88" s="115" t="s">
        <v>146</v>
      </c>
      <c r="H88" s="186">
        <f>SUM(H89:H98)</f>
        <v>533256.5</v>
      </c>
    </row>
    <row r="89" spans="1:10" x14ac:dyDescent="0.3">
      <c r="A89" s="50" t="s">
        <v>220</v>
      </c>
      <c r="B89" s="48">
        <v>120</v>
      </c>
      <c r="C89" s="130">
        <f>B98</f>
        <v>200.29</v>
      </c>
      <c r="D89" s="98">
        <v>1</v>
      </c>
      <c r="E89" s="48">
        <f t="shared" ref="E89:E95" si="20">B89*C89*D89</f>
        <v>24034.799999999999</v>
      </c>
      <c r="F89" s="79">
        <f t="shared" ref="F89:F97" si="21">E89</f>
        <v>24034.799999999999</v>
      </c>
      <c r="G89" s="426">
        <f t="shared" ref="G89:G95" si="22">C89</f>
        <v>200.29</v>
      </c>
      <c r="H89" s="422">
        <f t="shared" ref="H89:H94" si="23">(G89*B89*D89)</f>
        <v>24034.799999999999</v>
      </c>
    </row>
    <row r="90" spans="1:10" s="110" customFormat="1" x14ac:dyDescent="0.3">
      <c r="A90" s="50" t="s">
        <v>262</v>
      </c>
      <c r="B90" s="48">
        <v>1800</v>
      </c>
      <c r="C90" s="158">
        <v>19.670000000000002</v>
      </c>
      <c r="D90" s="98">
        <v>1</v>
      </c>
      <c r="E90" s="48">
        <f t="shared" si="20"/>
        <v>35406</v>
      </c>
      <c r="F90" s="79">
        <f t="shared" si="21"/>
        <v>35406</v>
      </c>
      <c r="G90" s="415">
        <f t="shared" si="22"/>
        <v>19.670000000000002</v>
      </c>
      <c r="H90" s="416">
        <f t="shared" si="23"/>
        <v>35406</v>
      </c>
      <c r="I90" s="293"/>
    </row>
    <row r="91" spans="1:10" s="110" customFormat="1" x14ac:dyDescent="0.3">
      <c r="A91" s="50" t="s">
        <v>176</v>
      </c>
      <c r="B91" s="48">
        <v>350</v>
      </c>
      <c r="C91" s="130">
        <f>B98-C92</f>
        <v>200.29</v>
      </c>
      <c r="D91" s="444">
        <v>3</v>
      </c>
      <c r="E91" s="48">
        <f t="shared" si="20"/>
        <v>210304.5</v>
      </c>
      <c r="F91" s="79">
        <f t="shared" si="21"/>
        <v>210304.5</v>
      </c>
      <c r="G91" s="408">
        <f>C91</f>
        <v>200.29</v>
      </c>
      <c r="H91" s="442">
        <f t="shared" si="23"/>
        <v>210304.5</v>
      </c>
      <c r="I91" s="293"/>
    </row>
    <row r="92" spans="1:10" s="110" customFormat="1" x14ac:dyDescent="0.3">
      <c r="A92" s="405" t="s">
        <v>286</v>
      </c>
      <c r="B92" s="48">
        <v>550</v>
      </c>
      <c r="C92" s="130"/>
      <c r="D92" s="365">
        <v>1</v>
      </c>
      <c r="E92" s="48">
        <f t="shared" si="20"/>
        <v>0</v>
      </c>
      <c r="F92" s="79">
        <f>E92</f>
        <v>0</v>
      </c>
      <c r="G92" s="443">
        <v>57.92</v>
      </c>
      <c r="H92" s="427">
        <f t="shared" si="23"/>
        <v>31856</v>
      </c>
      <c r="I92" s="293"/>
    </row>
    <row r="93" spans="1:10" x14ac:dyDescent="0.3">
      <c r="A93" s="50" t="s">
        <v>162</v>
      </c>
      <c r="B93" s="48">
        <v>80</v>
      </c>
      <c r="C93" s="130">
        <f>B98</f>
        <v>200.29</v>
      </c>
      <c r="D93" s="490">
        <v>2</v>
      </c>
      <c r="E93" s="48">
        <f t="shared" si="20"/>
        <v>32046.399999999998</v>
      </c>
      <c r="F93" s="79">
        <f t="shared" si="21"/>
        <v>32046.399999999998</v>
      </c>
      <c r="G93" s="130">
        <f t="shared" si="22"/>
        <v>200.29</v>
      </c>
      <c r="H93" s="452">
        <f t="shared" si="23"/>
        <v>32046.399999999998</v>
      </c>
    </row>
    <row r="94" spans="1:10" x14ac:dyDescent="0.3">
      <c r="A94" s="50" t="s">
        <v>97</v>
      </c>
      <c r="B94" s="48">
        <v>200</v>
      </c>
      <c r="C94" s="130">
        <f>C89</f>
        <v>200.29</v>
      </c>
      <c r="D94" s="481">
        <v>3</v>
      </c>
      <c r="E94" s="48">
        <f t="shared" si="20"/>
        <v>120174</v>
      </c>
      <c r="F94" s="79">
        <f t="shared" si="21"/>
        <v>120174</v>
      </c>
      <c r="G94" s="130">
        <f t="shared" si="22"/>
        <v>200.29</v>
      </c>
      <c r="H94" s="461">
        <f t="shared" si="23"/>
        <v>120174</v>
      </c>
    </row>
    <row r="95" spans="1:10" ht="30" x14ac:dyDescent="0.3">
      <c r="A95" s="50" t="s">
        <v>163</v>
      </c>
      <c r="B95" s="48">
        <v>120</v>
      </c>
      <c r="C95" s="130">
        <f>B98</f>
        <v>200.29</v>
      </c>
      <c r="D95" s="98">
        <v>1</v>
      </c>
      <c r="E95" s="48">
        <f t="shared" si="20"/>
        <v>24034.799999999999</v>
      </c>
      <c r="F95" s="79">
        <f t="shared" si="21"/>
        <v>24034.799999999999</v>
      </c>
      <c r="G95" s="467">
        <f t="shared" si="22"/>
        <v>200.29</v>
      </c>
      <c r="H95" s="461">
        <f>(G95*B95*D95)</f>
        <v>24034.799999999999</v>
      </c>
    </row>
    <row r="96" spans="1:10" x14ac:dyDescent="0.3">
      <c r="A96" s="50" t="s">
        <v>187</v>
      </c>
      <c r="B96" s="48">
        <v>400</v>
      </c>
      <c r="C96" s="221"/>
      <c r="D96" s="54">
        <v>1</v>
      </c>
      <c r="E96" s="48">
        <f>B96*C96</f>
        <v>0</v>
      </c>
      <c r="F96" s="79">
        <f t="shared" si="21"/>
        <v>0</v>
      </c>
      <c r="G96" s="489">
        <v>100</v>
      </c>
      <c r="H96" s="478">
        <f>(G96*B96*D96)</f>
        <v>40000</v>
      </c>
    </row>
    <row r="97" spans="1:10" x14ac:dyDescent="0.3">
      <c r="A97" s="50" t="s">
        <v>309</v>
      </c>
      <c r="B97" s="48">
        <v>200</v>
      </c>
      <c r="C97" s="221"/>
      <c r="D97" s="54">
        <v>1</v>
      </c>
      <c r="E97" s="48">
        <f>B97*C97</f>
        <v>0</v>
      </c>
      <c r="F97" s="79">
        <f t="shared" si="21"/>
        <v>0</v>
      </c>
      <c r="G97" s="488">
        <v>77</v>
      </c>
      <c r="H97" s="478">
        <f>(G97*B97*D97)</f>
        <v>15400</v>
      </c>
    </row>
    <row r="98" spans="1:10" x14ac:dyDescent="0.3">
      <c r="A98" s="151"/>
      <c r="B98" s="364">
        <f>SUM(B99:B107)</f>
        <v>200.29</v>
      </c>
      <c r="C98" s="161"/>
      <c r="D98" s="151"/>
      <c r="E98" s="151"/>
      <c r="F98" s="151"/>
      <c r="G98" s="161"/>
      <c r="H98" s="187"/>
      <c r="J98" s="187"/>
    </row>
    <row r="99" spans="1:10" s="69" customFormat="1" x14ac:dyDescent="0.3">
      <c r="A99" s="162" t="s">
        <v>184</v>
      </c>
      <c r="B99" s="163">
        <v>58.45</v>
      </c>
      <c r="C99" s="161"/>
      <c r="D99" s="151"/>
      <c r="E99" s="151"/>
      <c r="F99" s="151"/>
      <c r="G99" s="161"/>
      <c r="H99" s="161"/>
      <c r="I99" s="293"/>
      <c r="J99" s="187"/>
    </row>
    <row r="100" spans="1:10" s="69" customFormat="1" x14ac:dyDescent="0.3">
      <c r="A100" s="162" t="s">
        <v>217</v>
      </c>
      <c r="B100" s="163">
        <v>33.18</v>
      </c>
      <c r="C100" s="161"/>
      <c r="D100" s="151"/>
      <c r="E100" s="151"/>
      <c r="F100" s="151"/>
      <c r="G100" s="161"/>
      <c r="H100" s="161"/>
      <c r="I100" s="294"/>
      <c r="J100" s="153"/>
    </row>
    <row r="101" spans="1:10" s="69" customFormat="1" x14ac:dyDescent="0.3">
      <c r="A101" s="162" t="s">
        <v>218</v>
      </c>
      <c r="B101" s="163">
        <v>43.83</v>
      </c>
      <c r="C101" s="161"/>
      <c r="D101" s="151"/>
      <c r="E101" s="151"/>
      <c r="F101" s="151"/>
      <c r="G101" s="161"/>
      <c r="H101" s="161"/>
      <c r="I101" s="295"/>
      <c r="J101" s="153"/>
    </row>
    <row r="102" spans="1:10" s="152" customFormat="1" x14ac:dyDescent="0.3">
      <c r="A102" s="162" t="s">
        <v>238</v>
      </c>
      <c r="B102" s="163">
        <v>30.11</v>
      </c>
      <c r="C102" s="161"/>
      <c r="D102" s="151"/>
      <c r="E102" s="151"/>
      <c r="F102" s="151"/>
      <c r="G102" s="161"/>
      <c r="H102" s="161"/>
      <c r="I102" s="295"/>
      <c r="J102" s="153"/>
    </row>
    <row r="103" spans="1:10" s="69" customFormat="1" ht="26.4" customHeight="1" x14ac:dyDescent="0.3">
      <c r="A103" s="162" t="s">
        <v>239</v>
      </c>
      <c r="B103" s="163">
        <v>27</v>
      </c>
      <c r="C103" s="203"/>
      <c r="D103" s="159"/>
      <c r="E103" s="51"/>
      <c r="F103" s="51"/>
      <c r="G103" s="161"/>
      <c r="H103" s="189"/>
      <c r="I103" s="295"/>
      <c r="J103" s="153"/>
    </row>
    <row r="104" spans="1:10" x14ac:dyDescent="0.3">
      <c r="A104" s="162" t="s">
        <v>219</v>
      </c>
      <c r="B104" s="163">
        <v>7.72</v>
      </c>
      <c r="C104" s="203"/>
      <c r="D104" s="159"/>
      <c r="E104" s="51"/>
      <c r="F104" s="51"/>
      <c r="G104" s="149"/>
      <c r="H104" s="187"/>
      <c r="I104" s="295"/>
      <c r="J104" s="153"/>
    </row>
    <row r="105" spans="1:10" x14ac:dyDescent="0.3">
      <c r="A105" s="162"/>
      <c r="B105" s="163"/>
      <c r="C105" s="203"/>
      <c r="D105" s="159"/>
      <c r="E105" s="51"/>
      <c r="F105" s="51"/>
      <c r="G105" s="149"/>
      <c r="H105" s="187"/>
      <c r="I105" s="294"/>
      <c r="J105" s="153"/>
    </row>
    <row r="106" spans="1:10" x14ac:dyDescent="0.3">
      <c r="A106" s="162"/>
      <c r="B106" s="163"/>
      <c r="C106" s="203"/>
      <c r="D106" s="159"/>
      <c r="E106" s="51"/>
      <c r="F106" s="51"/>
      <c r="G106" s="149"/>
      <c r="H106" s="187"/>
      <c r="I106" s="294"/>
      <c r="J106" s="153"/>
    </row>
    <row r="107" spans="1:10" x14ac:dyDescent="0.3">
      <c r="A107" s="162"/>
      <c r="B107" s="163"/>
      <c r="C107" s="203"/>
      <c r="D107" s="159"/>
      <c r="E107" s="51"/>
      <c r="F107" s="51"/>
      <c r="G107" s="149"/>
      <c r="H107" s="187"/>
      <c r="I107" s="294"/>
      <c r="J107" s="153"/>
    </row>
    <row r="108" spans="1:10" hidden="1" outlineLevel="1" x14ac:dyDescent="0.3">
      <c r="A108" s="50" t="s">
        <v>209</v>
      </c>
      <c r="B108" s="48">
        <v>1800</v>
      </c>
      <c r="C108" s="167"/>
      <c r="D108" s="98">
        <v>1</v>
      </c>
      <c r="E108" s="48">
        <f>B108*C108*D108</f>
        <v>0</v>
      </c>
      <c r="F108" s="80">
        <f>E108</f>
        <v>0</v>
      </c>
      <c r="G108" s="167">
        <f>C108</f>
        <v>0</v>
      </c>
      <c r="J108" s="187">
        <f>(G108*B108*D108)</f>
        <v>0</v>
      </c>
    </row>
    <row r="109" spans="1:10" s="110" customFormat="1" hidden="1" outlineLevel="1" x14ac:dyDescent="0.3">
      <c r="A109" s="50" t="s">
        <v>210</v>
      </c>
      <c r="B109" s="48">
        <v>3000</v>
      </c>
      <c r="C109" s="130"/>
      <c r="D109" s="98">
        <v>1</v>
      </c>
      <c r="E109" s="48">
        <f>B109*C109*D109</f>
        <v>0</v>
      </c>
      <c r="F109" s="79">
        <f>E109</f>
        <v>0</v>
      </c>
      <c r="G109" s="130">
        <f>C109</f>
        <v>0</v>
      </c>
      <c r="I109" s="293"/>
      <c r="J109" s="187">
        <f>(G109*B109*D109)</f>
        <v>0</v>
      </c>
    </row>
    <row r="110" spans="1:10" s="110" customFormat="1" hidden="1" outlineLevel="1" x14ac:dyDescent="0.3">
      <c r="A110" s="50" t="s">
        <v>200</v>
      </c>
      <c r="B110" s="48">
        <v>2600</v>
      </c>
      <c r="C110" s="130"/>
      <c r="D110" s="98">
        <v>1</v>
      </c>
      <c r="E110" s="48">
        <f>B110*C110*D110</f>
        <v>0</v>
      </c>
      <c r="F110" s="79">
        <f>E110</f>
        <v>0</v>
      </c>
      <c r="G110" s="130">
        <f>C110</f>
        <v>0</v>
      </c>
      <c r="I110" s="293"/>
      <c r="J110" s="187">
        <f>(G110*B110*D110)</f>
        <v>0</v>
      </c>
    </row>
    <row r="111" spans="1:10" ht="63.75" customHeight="1" collapsed="1" thickBot="1" x14ac:dyDescent="0.55000000000000004">
      <c r="A111" s="112" t="s">
        <v>11</v>
      </c>
      <c r="B111" s="22" t="s">
        <v>1</v>
      </c>
      <c r="C111" s="199" t="s">
        <v>2</v>
      </c>
      <c r="D111" s="22"/>
      <c r="E111" s="13" t="s">
        <v>3</v>
      </c>
      <c r="F111" s="182" t="s">
        <v>173</v>
      </c>
      <c r="G111" s="113" t="s">
        <v>145</v>
      </c>
    </row>
    <row r="112" spans="1:10" ht="21.6" thickBot="1" x14ac:dyDescent="0.35">
      <c r="A112" s="73">
        <f>SUM(E113:E120)</f>
        <v>44980</v>
      </c>
      <c r="B112" s="75" t="s">
        <v>4</v>
      </c>
      <c r="C112" s="198" t="s">
        <v>5</v>
      </c>
      <c r="D112" s="75"/>
      <c r="E112" s="76">
        <f>SUM(E113:E116)</f>
        <v>44980</v>
      </c>
      <c r="F112" s="114">
        <f>SUM(F113:F120)</f>
        <v>44980</v>
      </c>
      <c r="G112" s="115" t="s">
        <v>146</v>
      </c>
      <c r="H112" s="186">
        <f>SUM(H113:H120)</f>
        <v>0</v>
      </c>
    </row>
    <row r="113" spans="1:11" x14ac:dyDescent="0.3">
      <c r="A113" s="52" t="s">
        <v>88</v>
      </c>
      <c r="B113" s="53">
        <v>700</v>
      </c>
      <c r="C113" s="164">
        <v>3</v>
      </c>
      <c r="D113" s="54">
        <v>1</v>
      </c>
      <c r="E113" s="53">
        <f t="shared" ref="E113:E119" si="24">B113*C113</f>
        <v>2100</v>
      </c>
      <c r="F113" s="79">
        <f t="shared" ref="F113:F118" si="25">E113</f>
        <v>2100</v>
      </c>
      <c r="G113" s="164">
        <f t="shared" ref="G113:G119" si="26">C113</f>
        <v>3</v>
      </c>
      <c r="H113" s="187"/>
      <c r="J113" s="187"/>
    </row>
    <row r="114" spans="1:11" x14ac:dyDescent="0.3">
      <c r="A114" s="50" t="s">
        <v>222</v>
      </c>
      <c r="B114" s="48">
        <v>1600</v>
      </c>
      <c r="C114" s="167">
        <v>10</v>
      </c>
      <c r="D114" s="54">
        <v>1</v>
      </c>
      <c r="E114" s="48">
        <f t="shared" si="24"/>
        <v>16000</v>
      </c>
      <c r="F114" s="79">
        <f t="shared" si="25"/>
        <v>16000</v>
      </c>
      <c r="G114" s="167">
        <f t="shared" si="26"/>
        <v>10</v>
      </c>
      <c r="H114" s="187"/>
      <c r="J114" s="187"/>
    </row>
    <row r="115" spans="1:11" x14ac:dyDescent="0.3">
      <c r="A115" s="50" t="s">
        <v>240</v>
      </c>
      <c r="B115" s="48">
        <v>1600</v>
      </c>
      <c r="C115" s="208"/>
      <c r="D115" s="54">
        <v>1</v>
      </c>
      <c r="E115" s="48">
        <f>B115*C115</f>
        <v>0</v>
      </c>
      <c r="F115" s="79">
        <f t="shared" si="25"/>
        <v>0</v>
      </c>
      <c r="G115" s="208">
        <f>C115</f>
        <v>0</v>
      </c>
      <c r="H115" s="187"/>
      <c r="J115" s="187"/>
    </row>
    <row r="116" spans="1:11" x14ac:dyDescent="0.3">
      <c r="A116" s="50" t="s">
        <v>177</v>
      </c>
      <c r="B116" s="48">
        <v>4000</v>
      </c>
      <c r="C116" s="130">
        <f>2.1*0.8*4</f>
        <v>6.7200000000000006</v>
      </c>
      <c r="D116" s="54">
        <v>1</v>
      </c>
      <c r="E116" s="48">
        <f t="shared" si="24"/>
        <v>26880.000000000004</v>
      </c>
      <c r="F116" s="79">
        <f t="shared" si="25"/>
        <v>26880.000000000004</v>
      </c>
      <c r="G116" s="158">
        <f t="shared" si="26"/>
        <v>6.7200000000000006</v>
      </c>
      <c r="H116" s="187"/>
      <c r="J116" s="187"/>
    </row>
    <row r="117" spans="1:11" s="69" customFormat="1" ht="30" x14ac:dyDescent="0.3">
      <c r="A117" s="50" t="s">
        <v>223</v>
      </c>
      <c r="B117" s="48">
        <v>6000</v>
      </c>
      <c r="C117" s="130"/>
      <c r="D117" s="54">
        <v>1</v>
      </c>
      <c r="E117" s="48">
        <f t="shared" si="24"/>
        <v>0</v>
      </c>
      <c r="F117" s="79">
        <f t="shared" si="25"/>
        <v>0</v>
      </c>
      <c r="G117" s="130">
        <f t="shared" si="26"/>
        <v>0</v>
      </c>
      <c r="H117" s="187"/>
      <c r="I117" s="293"/>
      <c r="J117" s="187">
        <f>(G117*B117*D117)</f>
        <v>0</v>
      </c>
    </row>
    <row r="118" spans="1:11" s="69" customFormat="1" ht="30" x14ac:dyDescent="0.3">
      <c r="A118" s="50" t="s">
        <v>178</v>
      </c>
      <c r="B118" s="48">
        <v>7000</v>
      </c>
      <c r="C118" s="166"/>
      <c r="D118" s="54">
        <v>1</v>
      </c>
      <c r="E118" s="48">
        <f t="shared" si="24"/>
        <v>0</v>
      </c>
      <c r="F118" s="79">
        <f t="shared" si="25"/>
        <v>0</v>
      </c>
      <c r="G118" s="166">
        <f t="shared" si="26"/>
        <v>0</v>
      </c>
      <c r="H118" s="187"/>
      <c r="I118" s="293"/>
      <c r="J118" s="187">
        <f>(G118*B118*D118)</f>
        <v>0</v>
      </c>
    </row>
    <row r="119" spans="1:11" s="69" customFormat="1" hidden="1" outlineLevel="1" x14ac:dyDescent="0.3">
      <c r="A119" s="50"/>
      <c r="B119" s="48"/>
      <c r="C119" s="166"/>
      <c r="D119" s="54">
        <v>1</v>
      </c>
      <c r="E119" s="48">
        <f t="shared" si="24"/>
        <v>0</v>
      </c>
      <c r="F119" s="79">
        <f>E119*0.85</f>
        <v>0</v>
      </c>
      <c r="G119" s="166">
        <f t="shared" si="26"/>
        <v>0</v>
      </c>
      <c r="H119" s="187"/>
      <c r="I119" s="293"/>
      <c r="J119" s="111"/>
    </row>
    <row r="120" spans="1:11" s="69" customFormat="1" hidden="1" outlineLevel="1" x14ac:dyDescent="0.3">
      <c r="A120" s="151"/>
      <c r="B120" s="51"/>
      <c r="C120" s="204"/>
      <c r="D120" s="159"/>
      <c r="E120" s="51"/>
      <c r="F120" s="51"/>
      <c r="G120" s="149"/>
      <c r="H120" s="191"/>
      <c r="I120" s="293"/>
      <c r="J120" s="187"/>
    </row>
    <row r="121" spans="1:11" s="69" customFormat="1" hidden="1" outlineLevel="1" x14ac:dyDescent="0.3">
      <c r="A121" s="156"/>
      <c r="C121" s="106"/>
      <c r="G121" s="106"/>
      <c r="H121" s="189"/>
      <c r="I121" s="293"/>
      <c r="J121" s="111"/>
    </row>
    <row r="122" spans="1:11" ht="81.599999999999994" customHeight="1" collapsed="1" thickBot="1" x14ac:dyDescent="0.55000000000000004">
      <c r="A122" s="112" t="s">
        <v>12</v>
      </c>
      <c r="B122" s="22" t="s">
        <v>1</v>
      </c>
      <c r="C122" s="199" t="s">
        <v>2</v>
      </c>
      <c r="D122" s="22"/>
      <c r="E122" s="13" t="s">
        <v>3</v>
      </c>
      <c r="F122" s="182" t="s">
        <v>179</v>
      </c>
      <c r="G122" s="113" t="s">
        <v>145</v>
      </c>
      <c r="I122" s="294"/>
      <c r="J122" s="153"/>
    </row>
    <row r="123" spans="1:11" ht="21.6" thickBot="1" x14ac:dyDescent="0.35">
      <c r="A123" s="73">
        <f>SUM(E124:E127)</f>
        <v>146000</v>
      </c>
      <c r="B123" s="75" t="s">
        <v>4</v>
      </c>
      <c r="C123" s="198" t="s">
        <v>5</v>
      </c>
      <c r="D123" s="75"/>
      <c r="E123" s="76">
        <f>SUM(E124:E127)</f>
        <v>146000</v>
      </c>
      <c r="F123" s="114">
        <f>SUM(F124:F127)</f>
        <v>146000</v>
      </c>
      <c r="G123" s="115" t="s">
        <v>146</v>
      </c>
      <c r="H123" s="186">
        <f>SUM(H124:H128)</f>
        <v>216000</v>
      </c>
      <c r="I123" s="294"/>
      <c r="J123" s="153"/>
    </row>
    <row r="124" spans="1:11" ht="76.2" x14ac:dyDescent="0.3">
      <c r="A124" s="52" t="s">
        <v>249</v>
      </c>
      <c r="B124" s="53">
        <v>3000</v>
      </c>
      <c r="C124" s="154">
        <v>10</v>
      </c>
      <c r="D124" s="54">
        <v>1</v>
      </c>
      <c r="E124" s="53">
        <f>B124*C124</f>
        <v>30000</v>
      </c>
      <c r="F124" s="79">
        <f>E124</f>
        <v>30000</v>
      </c>
      <c r="G124" s="509">
        <v>7</v>
      </c>
      <c r="H124" s="495">
        <f>(G124*B124*D124)</f>
        <v>21000</v>
      </c>
      <c r="K124" s="367"/>
    </row>
    <row r="125" spans="1:11" ht="75.599999999999994" x14ac:dyDescent="0.3">
      <c r="A125" s="50" t="s">
        <v>216</v>
      </c>
      <c r="B125" s="48">
        <v>1200</v>
      </c>
      <c r="C125" s="137">
        <v>30</v>
      </c>
      <c r="D125" s="49">
        <v>1</v>
      </c>
      <c r="E125" s="48">
        <f>B125*C125</f>
        <v>36000</v>
      </c>
      <c r="F125" s="79">
        <f>E125</f>
        <v>36000</v>
      </c>
      <c r="G125" s="463">
        <v>50</v>
      </c>
      <c r="H125" s="461">
        <f>(G125*B125*D125)</f>
        <v>60000</v>
      </c>
    </row>
    <row r="126" spans="1:11" ht="90" x14ac:dyDescent="0.3">
      <c r="A126" s="50" t="s">
        <v>235</v>
      </c>
      <c r="B126" s="48">
        <v>20000</v>
      </c>
      <c r="C126" s="363">
        <v>4</v>
      </c>
      <c r="D126" s="49"/>
      <c r="E126" s="48">
        <f>B126*C126</f>
        <v>80000</v>
      </c>
      <c r="F126" s="79">
        <f>E126</f>
        <v>80000</v>
      </c>
      <c r="G126" s="510">
        <v>3</v>
      </c>
      <c r="H126" s="478">
        <f>G126*B126</f>
        <v>60000</v>
      </c>
    </row>
    <row r="127" spans="1:11" ht="15" customHeight="1" x14ac:dyDescent="0.3">
      <c r="A127" s="445" t="s">
        <v>295</v>
      </c>
      <c r="B127" s="446">
        <v>25000</v>
      </c>
      <c r="C127" s="137"/>
      <c r="D127" s="49">
        <v>1</v>
      </c>
      <c r="E127" s="48">
        <f>B127*C127</f>
        <v>0</v>
      </c>
      <c r="F127" s="79">
        <f>E127</f>
        <v>0</v>
      </c>
      <c r="G127" s="137">
        <v>1</v>
      </c>
      <c r="H127" s="452">
        <f>(G127*B127*D127)</f>
        <v>25000</v>
      </c>
    </row>
    <row r="128" spans="1:11" ht="15" customHeight="1" x14ac:dyDescent="0.3">
      <c r="A128" s="500" t="s">
        <v>317</v>
      </c>
      <c r="B128" s="501">
        <v>50000</v>
      </c>
      <c r="C128" s="137"/>
      <c r="D128" s="49">
        <v>1</v>
      </c>
      <c r="E128" s="48">
        <f>B128*C128</f>
        <v>0</v>
      </c>
      <c r="F128" s="79">
        <f>E128</f>
        <v>0</v>
      </c>
      <c r="G128" s="508">
        <v>1</v>
      </c>
      <c r="H128" s="506">
        <f>(G128*B128*D128)</f>
        <v>50000</v>
      </c>
    </row>
    <row r="129" spans="1:11" ht="63.75" customHeight="1" collapsed="1" thickBot="1" x14ac:dyDescent="0.55000000000000004">
      <c r="A129" s="112" t="s">
        <v>13</v>
      </c>
      <c r="B129" s="22" t="s">
        <v>1</v>
      </c>
      <c r="C129" s="199" t="s">
        <v>2</v>
      </c>
      <c r="D129" s="22"/>
      <c r="E129" s="13" t="s">
        <v>3</v>
      </c>
      <c r="F129" s="182" t="s">
        <v>179</v>
      </c>
      <c r="G129" s="113" t="s">
        <v>145</v>
      </c>
    </row>
    <row r="130" spans="1:11" ht="21.6" thickBot="1" x14ac:dyDescent="0.35">
      <c r="A130" s="73">
        <f>SUM(E131:E132)</f>
        <v>0</v>
      </c>
      <c r="B130" s="75" t="s">
        <v>4</v>
      </c>
      <c r="C130" s="198" t="s">
        <v>5</v>
      </c>
      <c r="D130" s="75"/>
      <c r="E130" s="76">
        <f>SUM(E131:E132)</f>
        <v>0</v>
      </c>
      <c r="F130" s="114">
        <f>SUM(F131:F132)</f>
        <v>0</v>
      </c>
      <c r="G130" s="115" t="s">
        <v>146</v>
      </c>
      <c r="H130" s="186">
        <f>SUM(H131:H132)</f>
        <v>0</v>
      </c>
    </row>
    <row r="131" spans="1:11" ht="45" hidden="1" outlineLevel="1" x14ac:dyDescent="0.3">
      <c r="A131" s="52" t="s">
        <v>214</v>
      </c>
      <c r="B131" s="53">
        <v>13000</v>
      </c>
      <c r="C131" s="164"/>
      <c r="D131" s="54">
        <v>1</v>
      </c>
      <c r="E131" s="53">
        <f>B131*C131</f>
        <v>0</v>
      </c>
      <c r="F131" s="79">
        <f>E131</f>
        <v>0</v>
      </c>
      <c r="G131" s="164">
        <f>C131</f>
        <v>0</v>
      </c>
      <c r="H131" s="187"/>
      <c r="J131" s="187">
        <f>(G131*B131*D131)</f>
        <v>0</v>
      </c>
    </row>
    <row r="132" spans="1:11" ht="49.2" hidden="1" customHeight="1" outlineLevel="1" x14ac:dyDescent="0.3">
      <c r="A132" s="50" t="s">
        <v>93</v>
      </c>
      <c r="B132" s="48"/>
      <c r="C132" s="137"/>
      <c r="D132" s="54">
        <v>1</v>
      </c>
      <c r="E132" s="53">
        <f>B132*C132</f>
        <v>0</v>
      </c>
      <c r="F132" s="79">
        <f>E132*0.85</f>
        <v>0</v>
      </c>
      <c r="G132" s="137">
        <f>C132</f>
        <v>0</v>
      </c>
      <c r="H132" s="187">
        <f>(G132*B132*D132)*0.85</f>
        <v>0</v>
      </c>
    </row>
    <row r="133" spans="1:11" ht="87" customHeight="1" collapsed="1" thickBot="1" x14ac:dyDescent="0.55000000000000004">
      <c r="A133" s="112" t="s">
        <v>116</v>
      </c>
      <c r="B133" s="22" t="s">
        <v>1</v>
      </c>
      <c r="C133" s="199" t="s">
        <v>2</v>
      </c>
      <c r="D133" s="22"/>
      <c r="E133" s="13" t="s">
        <v>3</v>
      </c>
      <c r="F133" s="182" t="s">
        <v>179</v>
      </c>
      <c r="G133" s="113" t="s">
        <v>145</v>
      </c>
    </row>
    <row r="134" spans="1:11" ht="21.6" thickBot="1" x14ac:dyDescent="0.35">
      <c r="A134" s="73">
        <f>SUM(E135:E138)</f>
        <v>0</v>
      </c>
      <c r="B134" s="75" t="s">
        <v>4</v>
      </c>
      <c r="C134" s="198" t="s">
        <v>5</v>
      </c>
      <c r="D134" s="75"/>
      <c r="E134" s="76">
        <f>SUM(E135:E135)</f>
        <v>0</v>
      </c>
      <c r="F134" s="114">
        <f>SUM(F135:F136)</f>
        <v>0</v>
      </c>
      <c r="G134" s="115" t="s">
        <v>146</v>
      </c>
      <c r="H134" s="186">
        <f>SUM(H135:H138)</f>
        <v>0</v>
      </c>
    </row>
    <row r="135" spans="1:11" ht="30" x14ac:dyDescent="0.3">
      <c r="A135" s="50" t="s">
        <v>234</v>
      </c>
      <c r="B135" s="48">
        <v>8000</v>
      </c>
      <c r="C135" s="209"/>
      <c r="D135" s="54">
        <v>1</v>
      </c>
      <c r="E135" s="53">
        <f>B135*C135</f>
        <v>0</v>
      </c>
      <c r="F135" s="79">
        <f>E135</f>
        <v>0</v>
      </c>
      <c r="G135" s="154">
        <f>C135</f>
        <v>0</v>
      </c>
      <c r="H135" s="187"/>
      <c r="J135" s="187">
        <f>(G135*B135*D135)</f>
        <v>0</v>
      </c>
    </row>
    <row r="136" spans="1:11" ht="30" hidden="1" outlineLevel="1" x14ac:dyDescent="0.3">
      <c r="A136" s="50" t="s">
        <v>119</v>
      </c>
      <c r="B136" s="48">
        <v>5000</v>
      </c>
      <c r="C136" s="137"/>
      <c r="D136" s="49">
        <v>1</v>
      </c>
      <c r="E136" s="48">
        <f>B136*C136</f>
        <v>0</v>
      </c>
      <c r="F136" s="79">
        <f>E136</f>
        <v>0</v>
      </c>
      <c r="G136" s="154">
        <f>C136</f>
        <v>0</v>
      </c>
      <c r="H136" s="187"/>
      <c r="J136" s="187">
        <f>(G136*B136*D136)</f>
        <v>0</v>
      </c>
    </row>
    <row r="137" spans="1:11" ht="30" hidden="1" outlineLevel="1" x14ac:dyDescent="0.3">
      <c r="A137" s="50" t="s">
        <v>234</v>
      </c>
      <c r="B137" s="48">
        <v>8000</v>
      </c>
      <c r="C137" s="209"/>
      <c r="D137" s="49">
        <v>1</v>
      </c>
      <c r="E137" s="48">
        <f>B137*C137</f>
        <v>0</v>
      </c>
      <c r="F137" s="79">
        <f>E137*0.85</f>
        <v>0</v>
      </c>
      <c r="G137" s="148"/>
      <c r="H137" s="187">
        <f>(G137*B137*D137)*0.85</f>
        <v>0</v>
      </c>
    </row>
    <row r="138" spans="1:11" hidden="1" outlineLevel="1" x14ac:dyDescent="0.3">
      <c r="A138" s="50"/>
      <c r="B138" s="48">
        <v>0</v>
      </c>
      <c r="C138" s="205">
        <v>0</v>
      </c>
      <c r="D138" s="49">
        <v>1</v>
      </c>
      <c r="E138" s="48">
        <f>B138*C138</f>
        <v>0</v>
      </c>
      <c r="F138" s="79">
        <f>E138*0.85</f>
        <v>0</v>
      </c>
      <c r="G138" s="148"/>
      <c r="H138" s="187">
        <f>(G138*B138*D138)*0.85</f>
        <v>0</v>
      </c>
    </row>
    <row r="139" spans="1:11" hidden="1" outlineLevel="1" collapsed="1" x14ac:dyDescent="0.3"/>
    <row r="140" spans="1:11" ht="83.4" customHeight="1" collapsed="1" thickBot="1" x14ac:dyDescent="0.55000000000000004">
      <c r="A140" s="112" t="s">
        <v>25</v>
      </c>
      <c r="B140" s="22" t="s">
        <v>1</v>
      </c>
      <c r="C140" s="199" t="s">
        <v>2</v>
      </c>
      <c r="D140" s="22"/>
      <c r="E140" s="13" t="s">
        <v>3</v>
      </c>
      <c r="F140" s="182" t="s">
        <v>179</v>
      </c>
      <c r="G140" s="113" t="s">
        <v>145</v>
      </c>
      <c r="J140" s="187"/>
    </row>
    <row r="141" spans="1:11" ht="21.6" thickBot="1" x14ac:dyDescent="0.35">
      <c r="A141" s="73">
        <f>SUM(E142:E145)</f>
        <v>115492.21633333333</v>
      </c>
      <c r="B141" s="75" t="s">
        <v>4</v>
      </c>
      <c r="C141" s="198" t="s">
        <v>5</v>
      </c>
      <c r="D141" s="75"/>
      <c r="E141" s="76">
        <f>SUM(E142:E144)</f>
        <v>115492.21633333333</v>
      </c>
      <c r="F141" s="114">
        <f>SUM(F142:F143)</f>
        <v>115492.21633333333</v>
      </c>
      <c r="G141" s="115" t="s">
        <v>146</v>
      </c>
      <c r="H141" s="186">
        <f>SUM(H142:H145)</f>
        <v>134000</v>
      </c>
    </row>
    <row r="142" spans="1:11" ht="31.2" x14ac:dyDescent="0.3">
      <c r="A142" s="52" t="s">
        <v>233</v>
      </c>
      <c r="B142" s="53">
        <v>9000</v>
      </c>
      <c r="C142" s="183">
        <f>P28</f>
        <v>8.9435795925925916</v>
      </c>
      <c r="D142" s="54">
        <v>1</v>
      </c>
      <c r="E142" s="53">
        <f>B142*C142</f>
        <v>80492.21633333333</v>
      </c>
      <c r="F142" s="79">
        <f>E142</f>
        <v>80492.21633333333</v>
      </c>
      <c r="G142" s="451">
        <f>8+3</f>
        <v>11</v>
      </c>
      <c r="H142" s="388">
        <f>(G142*B142*D142)</f>
        <v>99000</v>
      </c>
      <c r="K142" s="110"/>
    </row>
    <row r="143" spans="1:11" x14ac:dyDescent="0.3">
      <c r="A143" s="50" t="s">
        <v>89</v>
      </c>
      <c r="B143" s="48">
        <v>35000</v>
      </c>
      <c r="C143" s="137">
        <v>1</v>
      </c>
      <c r="D143" s="49">
        <v>1</v>
      </c>
      <c r="E143" s="48">
        <f>B143*C143</f>
        <v>35000</v>
      </c>
      <c r="F143" s="79">
        <f>E143</f>
        <v>35000</v>
      </c>
      <c r="G143" s="137">
        <f>C143</f>
        <v>1</v>
      </c>
      <c r="H143" s="187">
        <f>(G143*B143*D143)</f>
        <v>35000</v>
      </c>
    </row>
    <row r="144" spans="1:11" hidden="1" outlineLevel="1" x14ac:dyDescent="0.3">
      <c r="A144" s="50"/>
      <c r="B144" s="48">
        <v>0</v>
      </c>
      <c r="C144" s="206">
        <v>0</v>
      </c>
      <c r="D144" s="49"/>
      <c r="E144" s="48">
        <f>B144*C144</f>
        <v>0</v>
      </c>
      <c r="F144" s="79">
        <f>E144</f>
        <v>0</v>
      </c>
      <c r="G144" s="148"/>
      <c r="H144" s="187">
        <f>(G144*B144*D144)*0.95</f>
        <v>0</v>
      </c>
    </row>
    <row r="145" spans="1:11" hidden="1" outlineLevel="1" x14ac:dyDescent="0.3">
      <c r="A145" s="50"/>
      <c r="B145" s="48">
        <v>0</v>
      </c>
      <c r="C145" s="206">
        <v>0</v>
      </c>
      <c r="D145" s="49"/>
      <c r="E145" s="48">
        <f>B145*C145</f>
        <v>0</v>
      </c>
      <c r="F145" s="79">
        <f>E145</f>
        <v>0</v>
      </c>
      <c r="G145" s="148"/>
      <c r="H145" s="187">
        <f>(G145*B145*D145)*0.95</f>
        <v>0</v>
      </c>
    </row>
    <row r="146" spans="1:11" hidden="1" outlineLevel="1" x14ac:dyDescent="0.3">
      <c r="F146" s="79">
        <f>E146</f>
        <v>0</v>
      </c>
      <c r="H146" s="187">
        <f>(G146*B146*D146)*0.95</f>
        <v>0</v>
      </c>
    </row>
    <row r="147" spans="1:11" ht="63.75" customHeight="1" collapsed="1" thickBot="1" x14ac:dyDescent="0.55000000000000004">
      <c r="A147" s="112" t="s">
        <v>14</v>
      </c>
      <c r="B147" s="22" t="s">
        <v>1</v>
      </c>
      <c r="C147" s="199" t="s">
        <v>2</v>
      </c>
      <c r="D147" s="22"/>
      <c r="E147" s="13" t="s">
        <v>3</v>
      </c>
      <c r="F147" s="182" t="s">
        <v>173</v>
      </c>
      <c r="G147" s="113" t="s">
        <v>145</v>
      </c>
      <c r="J147" s="47"/>
    </row>
    <row r="148" spans="1:11" ht="21.6" thickBot="1" x14ac:dyDescent="0.35">
      <c r="A148" s="73">
        <f>SUM(E149:E164)</f>
        <v>12000</v>
      </c>
      <c r="B148" s="75" t="s">
        <v>4</v>
      </c>
      <c r="C148" s="198" t="s">
        <v>5</v>
      </c>
      <c r="D148" s="75"/>
      <c r="E148" s="76">
        <f>SUM(E149:E151)</f>
        <v>12000</v>
      </c>
      <c r="F148" s="114">
        <f>SUM(F149:F156)</f>
        <v>12000</v>
      </c>
      <c r="G148" s="115" t="s">
        <v>146</v>
      </c>
      <c r="H148" s="186">
        <f>SUM(H149:H164)</f>
        <v>461000</v>
      </c>
    </row>
    <row r="149" spans="1:11" ht="30" x14ac:dyDescent="0.3">
      <c r="A149" s="52" t="s">
        <v>304</v>
      </c>
      <c r="B149" s="53">
        <v>4000</v>
      </c>
      <c r="C149" s="164">
        <v>3</v>
      </c>
      <c r="D149" s="49">
        <v>1</v>
      </c>
      <c r="E149" s="53">
        <f t="shared" ref="E149:E156" si="27">B149*C149</f>
        <v>12000</v>
      </c>
      <c r="F149" s="79">
        <f>E149</f>
        <v>12000</v>
      </c>
      <c r="G149" s="469">
        <v>3</v>
      </c>
      <c r="H149" s="468">
        <f>(G149*B149*D149)</f>
        <v>12000</v>
      </c>
    </row>
    <row r="150" spans="1:11" x14ac:dyDescent="0.3">
      <c r="A150" s="431" t="s">
        <v>292</v>
      </c>
      <c r="B150" s="48">
        <v>120000</v>
      </c>
      <c r="C150" s="137"/>
      <c r="D150" s="49">
        <v>1</v>
      </c>
      <c r="E150" s="48">
        <f t="shared" si="27"/>
        <v>0</v>
      </c>
      <c r="F150" s="79">
        <f>E150</f>
        <v>0</v>
      </c>
      <c r="G150" s="429">
        <v>1</v>
      </c>
      <c r="H150" s="427">
        <f>(G150*B150*D150)</f>
        <v>120000</v>
      </c>
    </row>
    <row r="151" spans="1:11" ht="30" x14ac:dyDescent="0.3">
      <c r="A151" s="94" t="s">
        <v>302</v>
      </c>
      <c r="B151" s="48">
        <v>160000</v>
      </c>
      <c r="C151" s="167"/>
      <c r="D151" s="49">
        <v>1</v>
      </c>
      <c r="E151" s="48">
        <f t="shared" si="27"/>
        <v>0</v>
      </c>
      <c r="F151" s="79">
        <f t="shared" ref="F151:F158" si="28">E151*0.85</f>
        <v>0</v>
      </c>
      <c r="G151" s="477">
        <v>0.7</v>
      </c>
      <c r="H151" s="478">
        <f>B151</f>
        <v>160000</v>
      </c>
    </row>
    <row r="152" spans="1:11" x14ac:dyDescent="0.3">
      <c r="A152" s="470" t="s">
        <v>303</v>
      </c>
      <c r="B152" s="48">
        <v>3500</v>
      </c>
      <c r="C152" s="154"/>
      <c r="D152" s="49">
        <v>1</v>
      </c>
      <c r="E152" s="48">
        <f t="shared" si="27"/>
        <v>0</v>
      </c>
      <c r="F152" s="79">
        <f t="shared" si="28"/>
        <v>0</v>
      </c>
      <c r="G152" s="479">
        <v>22</v>
      </c>
      <c r="H152" s="478">
        <f>(G152*B152*D152)</f>
        <v>77000</v>
      </c>
    </row>
    <row r="153" spans="1:11" ht="30" x14ac:dyDescent="0.3">
      <c r="A153" s="480" t="s">
        <v>312</v>
      </c>
      <c r="B153" s="48">
        <v>40000</v>
      </c>
      <c r="C153" s="154"/>
      <c r="D153" s="49">
        <v>1</v>
      </c>
      <c r="E153" s="48">
        <f t="shared" si="27"/>
        <v>0</v>
      </c>
      <c r="F153" s="79">
        <f t="shared" si="28"/>
        <v>0</v>
      </c>
      <c r="G153" s="477">
        <v>1</v>
      </c>
      <c r="H153" s="478">
        <f>(G153*B153*D153)</f>
        <v>40000</v>
      </c>
    </row>
    <row r="154" spans="1:11" x14ac:dyDescent="0.3">
      <c r="A154" s="500" t="s">
        <v>313</v>
      </c>
      <c r="B154" s="48">
        <v>40000</v>
      </c>
      <c r="C154" s="207"/>
      <c r="D154" s="49">
        <v>1</v>
      </c>
      <c r="E154" s="48">
        <f t="shared" si="27"/>
        <v>0</v>
      </c>
      <c r="F154" s="79">
        <f t="shared" si="28"/>
        <v>0</v>
      </c>
      <c r="G154" s="494">
        <v>1</v>
      </c>
      <c r="H154" s="495">
        <f>(G154*B154*D154)</f>
        <v>40000</v>
      </c>
      <c r="J154" s="187"/>
      <c r="K154" s="110"/>
    </row>
    <row r="155" spans="1:11" s="69" customFormat="1" ht="30" x14ac:dyDescent="0.3">
      <c r="A155" s="500" t="s">
        <v>318</v>
      </c>
      <c r="B155" s="48">
        <v>12000</v>
      </c>
      <c r="C155" s="155"/>
      <c r="D155" s="49">
        <v>1</v>
      </c>
      <c r="E155" s="53">
        <f t="shared" si="27"/>
        <v>0</v>
      </c>
      <c r="F155" s="79">
        <f t="shared" si="28"/>
        <v>0</v>
      </c>
      <c r="G155" s="509">
        <v>1</v>
      </c>
      <c r="H155" s="506">
        <f>(G155*B155*D155)</f>
        <v>12000</v>
      </c>
      <c r="I155" s="293"/>
      <c r="K155" s="152"/>
    </row>
    <row r="156" spans="1:11" hidden="1" outlineLevel="1" x14ac:dyDescent="0.3">
      <c r="A156" s="50"/>
      <c r="B156" s="48"/>
      <c r="C156" s="154"/>
      <c r="D156" s="49">
        <v>1</v>
      </c>
      <c r="E156" s="48">
        <f t="shared" si="27"/>
        <v>0</v>
      </c>
      <c r="F156" s="79">
        <f t="shared" si="28"/>
        <v>0</v>
      </c>
      <c r="G156" s="193">
        <f t="shared" ref="G156:G166" si="29">C156</f>
        <v>0</v>
      </c>
      <c r="H156" s="187">
        <f t="shared" ref="H156:H166" si="30">(G156*B156*D156)*0.85</f>
        <v>0</v>
      </c>
    </row>
    <row r="157" spans="1:11" hidden="1" outlineLevel="1" x14ac:dyDescent="0.3">
      <c r="A157" s="50"/>
      <c r="B157" s="48"/>
      <c r="C157" s="154"/>
      <c r="D157" s="49">
        <v>1</v>
      </c>
      <c r="E157" s="48">
        <f>B157*C157</f>
        <v>0</v>
      </c>
      <c r="F157" s="79">
        <f t="shared" si="28"/>
        <v>0</v>
      </c>
      <c r="G157" s="193">
        <f t="shared" si="29"/>
        <v>0</v>
      </c>
      <c r="H157" s="187">
        <f t="shared" si="30"/>
        <v>0</v>
      </c>
    </row>
    <row r="158" spans="1:11" hidden="1" outlineLevel="1" x14ac:dyDescent="0.3">
      <c r="A158" s="50"/>
      <c r="B158" s="48"/>
      <c r="C158" s="155"/>
      <c r="D158" s="49">
        <v>1</v>
      </c>
      <c r="E158" s="48">
        <f>B158*C158</f>
        <v>0</v>
      </c>
      <c r="F158" s="79">
        <f t="shared" si="28"/>
        <v>0</v>
      </c>
      <c r="G158" s="193">
        <f t="shared" si="29"/>
        <v>0</v>
      </c>
      <c r="H158" s="187">
        <f t="shared" si="30"/>
        <v>0</v>
      </c>
      <c r="K158" s="110"/>
    </row>
    <row r="159" spans="1:11" hidden="1" outlineLevel="1" x14ac:dyDescent="0.3">
      <c r="A159" s="50"/>
      <c r="B159" s="48"/>
      <c r="C159" s="154"/>
      <c r="D159" s="49">
        <v>1</v>
      </c>
      <c r="E159" s="48"/>
      <c r="F159" s="79"/>
      <c r="G159" s="154">
        <f t="shared" si="29"/>
        <v>0</v>
      </c>
      <c r="H159" s="187">
        <f t="shared" si="30"/>
        <v>0</v>
      </c>
    </row>
    <row r="160" spans="1:11" hidden="1" outlineLevel="1" x14ac:dyDescent="0.3">
      <c r="A160" s="50"/>
      <c r="B160" s="48"/>
      <c r="C160" s="154"/>
      <c r="D160" s="49">
        <v>1</v>
      </c>
      <c r="E160" s="48"/>
      <c r="F160" s="79"/>
      <c r="G160" s="154">
        <f t="shared" si="29"/>
        <v>0</v>
      </c>
      <c r="H160" s="187">
        <f t="shared" si="30"/>
        <v>0</v>
      </c>
    </row>
    <row r="161" spans="1:11" hidden="1" outlineLevel="1" x14ac:dyDescent="0.3">
      <c r="A161" s="50"/>
      <c r="B161" s="48"/>
      <c r="C161" s="154"/>
      <c r="D161" s="49">
        <v>1</v>
      </c>
      <c r="E161" s="48"/>
      <c r="F161" s="79"/>
      <c r="G161" s="154">
        <f t="shared" si="29"/>
        <v>0</v>
      </c>
      <c r="H161" s="187">
        <f t="shared" si="30"/>
        <v>0</v>
      </c>
    </row>
    <row r="162" spans="1:11" hidden="1" outlineLevel="1" x14ac:dyDescent="0.3">
      <c r="A162" s="50"/>
      <c r="B162" s="48"/>
      <c r="C162" s="154"/>
      <c r="D162" s="49">
        <v>1</v>
      </c>
      <c r="E162" s="48"/>
      <c r="F162" s="79"/>
      <c r="G162" s="154">
        <f t="shared" si="29"/>
        <v>0</v>
      </c>
      <c r="H162" s="187">
        <f t="shared" si="30"/>
        <v>0</v>
      </c>
    </row>
    <row r="163" spans="1:11" hidden="1" outlineLevel="1" x14ac:dyDescent="0.3">
      <c r="A163" s="50"/>
      <c r="B163" s="48"/>
      <c r="C163" s="154"/>
      <c r="D163" s="49">
        <v>1</v>
      </c>
      <c r="E163" s="48"/>
      <c r="F163" s="79"/>
      <c r="G163" s="154">
        <f t="shared" si="29"/>
        <v>0</v>
      </c>
      <c r="H163" s="187">
        <f t="shared" si="30"/>
        <v>0</v>
      </c>
    </row>
    <row r="164" spans="1:11" hidden="1" outlineLevel="1" x14ac:dyDescent="0.3">
      <c r="A164" s="50"/>
      <c r="B164" s="48"/>
      <c r="C164" s="154"/>
      <c r="D164" s="49">
        <v>1</v>
      </c>
      <c r="E164" s="48"/>
      <c r="F164" s="79"/>
      <c r="G164" s="154">
        <f t="shared" si="29"/>
        <v>0</v>
      </c>
      <c r="H164" s="187">
        <f t="shared" si="30"/>
        <v>0</v>
      </c>
    </row>
    <row r="165" spans="1:11" hidden="1" outlineLevel="1" x14ac:dyDescent="0.3">
      <c r="A165" s="50"/>
      <c r="B165" s="48"/>
      <c r="C165" s="154"/>
      <c r="D165" s="49">
        <v>1</v>
      </c>
      <c r="E165" s="48"/>
      <c r="F165" s="79"/>
      <c r="G165" s="154">
        <f t="shared" si="29"/>
        <v>0</v>
      </c>
      <c r="H165" s="187">
        <f t="shared" si="30"/>
        <v>0</v>
      </c>
    </row>
    <row r="166" spans="1:11" hidden="1" outlineLevel="1" x14ac:dyDescent="0.3">
      <c r="A166" s="50"/>
      <c r="B166" s="48"/>
      <c r="C166" s="154"/>
      <c r="D166" s="49">
        <v>1</v>
      </c>
      <c r="E166" s="48"/>
      <c r="F166" s="79"/>
      <c r="G166" s="154">
        <f t="shared" si="29"/>
        <v>0</v>
      </c>
      <c r="H166" s="187">
        <f t="shared" si="30"/>
        <v>0</v>
      </c>
    </row>
    <row r="167" spans="1:11" ht="95.4" customHeight="1" collapsed="1" thickBot="1" x14ac:dyDescent="0.55000000000000004">
      <c r="A167" s="218" t="s">
        <v>115</v>
      </c>
      <c r="B167" s="22" t="s">
        <v>1</v>
      </c>
      <c r="C167" s="199" t="s">
        <v>2</v>
      </c>
      <c r="D167" s="22"/>
      <c r="E167" s="13" t="s">
        <v>3</v>
      </c>
      <c r="F167" s="182" t="s">
        <v>173</v>
      </c>
      <c r="G167" s="113" t="s">
        <v>145</v>
      </c>
    </row>
    <row r="168" spans="1:11" ht="21.6" thickBot="1" x14ac:dyDescent="0.35">
      <c r="A168" s="73">
        <f>SUM(E169:E178)</f>
        <v>51000</v>
      </c>
      <c r="B168" s="75" t="s">
        <v>4</v>
      </c>
      <c r="C168" s="198" t="s">
        <v>5</v>
      </c>
      <c r="D168" s="75"/>
      <c r="E168" s="76">
        <f>SUM(E169:E181)</f>
        <v>51000</v>
      </c>
      <c r="F168" s="114">
        <f>SUM(F169:F182)</f>
        <v>51000</v>
      </c>
      <c r="G168" s="115" t="s">
        <v>146</v>
      </c>
      <c r="H168" s="186">
        <f>SUM(H169:H181)</f>
        <v>267388</v>
      </c>
    </row>
    <row r="169" spans="1:11" ht="60.6" x14ac:dyDescent="0.3">
      <c r="A169" s="52" t="s">
        <v>253</v>
      </c>
      <c r="B169" s="53">
        <v>1100</v>
      </c>
      <c r="C169" s="164">
        <v>20</v>
      </c>
      <c r="D169" s="54">
        <v>1</v>
      </c>
      <c r="E169" s="53">
        <f t="shared" ref="E169:E174" si="31">B169*C169</f>
        <v>22000</v>
      </c>
      <c r="F169" s="79">
        <f>E169</f>
        <v>22000</v>
      </c>
      <c r="G169" s="430">
        <v>116</v>
      </c>
      <c r="H169" s="427">
        <f>(G169*B169*D169)</f>
        <v>127600</v>
      </c>
      <c r="K169" s="110"/>
    </row>
    <row r="170" spans="1:11" ht="30" x14ac:dyDescent="0.3">
      <c r="A170" s="50" t="s">
        <v>98</v>
      </c>
      <c r="B170" s="48">
        <v>2500</v>
      </c>
      <c r="C170" s="208"/>
      <c r="D170" s="54">
        <v>1</v>
      </c>
      <c r="E170" s="48">
        <f t="shared" si="31"/>
        <v>0</v>
      </c>
      <c r="F170" s="79">
        <f t="shared" ref="F170:F181" si="32">E170</f>
        <v>0</v>
      </c>
      <c r="G170" s="425">
        <v>10</v>
      </c>
      <c r="H170" s="422">
        <f>(G170*B170*D170)</f>
        <v>25000</v>
      </c>
    </row>
    <row r="171" spans="1:11" x14ac:dyDescent="0.3">
      <c r="A171" s="50" t="s">
        <v>92</v>
      </c>
      <c r="B171" s="48">
        <v>450</v>
      </c>
      <c r="C171" s="167">
        <v>20</v>
      </c>
      <c r="D171" s="54">
        <v>1</v>
      </c>
      <c r="E171" s="48">
        <f t="shared" si="31"/>
        <v>9000</v>
      </c>
      <c r="F171" s="79">
        <f t="shared" si="32"/>
        <v>9000</v>
      </c>
      <c r="G171" s="499">
        <f t="shared" ref="G171:G181" si="33">C171</f>
        <v>20</v>
      </c>
      <c r="H171" s="495">
        <f>(G171*B171*D171)</f>
        <v>9000</v>
      </c>
    </row>
    <row r="172" spans="1:11" x14ac:dyDescent="0.3">
      <c r="A172" s="50" t="s">
        <v>153</v>
      </c>
      <c r="B172" s="48">
        <v>1000</v>
      </c>
      <c r="C172" s="137"/>
      <c r="D172" s="54">
        <v>1</v>
      </c>
      <c r="E172" s="48">
        <f t="shared" si="31"/>
        <v>0</v>
      </c>
      <c r="F172" s="79">
        <f t="shared" si="32"/>
        <v>0</v>
      </c>
      <c r="G172" s="137">
        <f t="shared" si="33"/>
        <v>0</v>
      </c>
      <c r="H172" s="187"/>
      <c r="J172" s="187">
        <f>(G172*B172*D172)</f>
        <v>0</v>
      </c>
    </row>
    <row r="173" spans="1:11" s="110" customFormat="1" x14ac:dyDescent="0.3">
      <c r="A173" s="404" t="s">
        <v>284</v>
      </c>
      <c r="B173" s="48">
        <v>450</v>
      </c>
      <c r="C173" s="192"/>
      <c r="D173" s="54">
        <v>1</v>
      </c>
      <c r="E173" s="48">
        <f t="shared" si="31"/>
        <v>0</v>
      </c>
      <c r="F173" s="79">
        <f t="shared" si="32"/>
        <v>0</v>
      </c>
      <c r="G173" s="403">
        <v>50</v>
      </c>
      <c r="H173" s="187">
        <f>(G173*B173*D173)</f>
        <v>22500</v>
      </c>
      <c r="I173" s="293"/>
    </row>
    <row r="174" spans="1:11" x14ac:dyDescent="0.3">
      <c r="A174" s="405" t="s">
        <v>285</v>
      </c>
      <c r="B174" s="406">
        <v>600</v>
      </c>
      <c r="C174" s="164"/>
      <c r="D174" s="54">
        <v>1</v>
      </c>
      <c r="E174" s="48">
        <f t="shared" si="31"/>
        <v>0</v>
      </c>
      <c r="F174" s="79">
        <f t="shared" si="32"/>
        <v>0</v>
      </c>
      <c r="G174" s="407">
        <v>31.48</v>
      </c>
      <c r="H174" s="422">
        <f>(G174*B174*D174)</f>
        <v>18888</v>
      </c>
    </row>
    <row r="175" spans="1:11" x14ac:dyDescent="0.3">
      <c r="A175" s="50" t="s">
        <v>90</v>
      </c>
      <c r="B175" s="48">
        <v>400</v>
      </c>
      <c r="C175" s="164">
        <v>50</v>
      </c>
      <c r="D175" s="54">
        <v>1</v>
      </c>
      <c r="E175" s="48">
        <f t="shared" ref="E175:E181" si="34">B175*C175</f>
        <v>20000</v>
      </c>
      <c r="F175" s="79">
        <f t="shared" si="32"/>
        <v>20000</v>
      </c>
      <c r="G175" s="424">
        <v>50</v>
      </c>
      <c r="H175" s="422">
        <f>(G175*B175*D175)</f>
        <v>20000</v>
      </c>
    </row>
    <row r="176" spans="1:11" x14ac:dyDescent="0.3">
      <c r="A176" s="445" t="s">
        <v>296</v>
      </c>
      <c r="B176" s="48">
        <v>800</v>
      </c>
      <c r="C176" s="164"/>
      <c r="D176" s="54">
        <v>1</v>
      </c>
      <c r="E176" s="48">
        <f>B176*C176</f>
        <v>0</v>
      </c>
      <c r="F176" s="79">
        <f>E176</f>
        <v>0</v>
      </c>
      <c r="G176" s="447">
        <v>33</v>
      </c>
      <c r="H176" s="442">
        <f>(G176*B176*D176)</f>
        <v>26400</v>
      </c>
    </row>
    <row r="177" spans="1:10" x14ac:dyDescent="0.3">
      <c r="A177" s="453" t="s">
        <v>298</v>
      </c>
      <c r="B177" s="48">
        <v>15000</v>
      </c>
      <c r="C177" s="192"/>
      <c r="D177" s="54">
        <v>1</v>
      </c>
      <c r="E177" s="48">
        <f>B177*C177</f>
        <v>0</v>
      </c>
      <c r="F177" s="79">
        <f>E177</f>
        <v>0</v>
      </c>
      <c r="G177" s="137">
        <v>1</v>
      </c>
      <c r="H177" s="452">
        <f>(G177*B177*D177)</f>
        <v>15000</v>
      </c>
      <c r="J177" s="47"/>
    </row>
    <row r="178" spans="1:10" ht="30" x14ac:dyDescent="0.3">
      <c r="A178" s="50" t="s">
        <v>134</v>
      </c>
      <c r="B178" s="48">
        <v>2800</v>
      </c>
      <c r="C178" s="167"/>
      <c r="D178" s="54">
        <v>1</v>
      </c>
      <c r="E178" s="48">
        <f t="shared" si="34"/>
        <v>0</v>
      </c>
      <c r="F178" s="79">
        <f t="shared" si="32"/>
        <v>0</v>
      </c>
      <c r="G178" s="208">
        <f t="shared" si="33"/>
        <v>0</v>
      </c>
      <c r="H178" s="187"/>
      <c r="J178" s="187">
        <f>(G178*B178*D178)</f>
        <v>0</v>
      </c>
    </row>
    <row r="179" spans="1:10" x14ac:dyDescent="0.3">
      <c r="A179" s="50" t="s">
        <v>137</v>
      </c>
      <c r="B179" s="48">
        <v>1800</v>
      </c>
      <c r="C179" s="165"/>
      <c r="D179" s="54">
        <v>1</v>
      </c>
      <c r="E179" s="48">
        <f t="shared" si="34"/>
        <v>0</v>
      </c>
      <c r="F179" s="79">
        <f t="shared" si="32"/>
        <v>0</v>
      </c>
      <c r="G179" s="167">
        <f t="shared" si="33"/>
        <v>0</v>
      </c>
      <c r="H179" s="187"/>
      <c r="J179" s="187">
        <f>(G179*B179*D179)</f>
        <v>0</v>
      </c>
    </row>
    <row r="180" spans="1:10" x14ac:dyDescent="0.25">
      <c r="A180" s="15" t="s">
        <v>132</v>
      </c>
      <c r="B180" s="48">
        <v>600</v>
      </c>
      <c r="C180" s="167"/>
      <c r="D180" s="54">
        <v>1</v>
      </c>
      <c r="E180" s="48">
        <f t="shared" si="34"/>
        <v>0</v>
      </c>
      <c r="F180" s="79">
        <f t="shared" si="32"/>
        <v>0</v>
      </c>
      <c r="G180" s="513">
        <v>5</v>
      </c>
      <c r="H180" s="506">
        <f>(G180*B180*D180)</f>
        <v>3000</v>
      </c>
    </row>
    <row r="181" spans="1:10" x14ac:dyDescent="0.25">
      <c r="A181" s="15" t="s">
        <v>138</v>
      </c>
      <c r="B181" s="48">
        <v>2000</v>
      </c>
      <c r="C181" s="208"/>
      <c r="D181" s="54">
        <v>1</v>
      </c>
      <c r="E181" s="48">
        <f t="shared" si="34"/>
        <v>0</v>
      </c>
      <c r="F181" s="79">
        <f t="shared" si="32"/>
        <v>0</v>
      </c>
      <c r="G181" s="208">
        <f t="shared" si="33"/>
        <v>0</v>
      </c>
      <c r="H181" s="187"/>
      <c r="J181" s="187">
        <f>(G181*B181*D181)</f>
        <v>0</v>
      </c>
    </row>
  </sheetData>
  <mergeCells count="6">
    <mergeCell ref="A87:B87"/>
    <mergeCell ref="A7:E7"/>
    <mergeCell ref="A4:C4"/>
    <mergeCell ref="J7:L7"/>
    <mergeCell ref="J8:L8"/>
    <mergeCell ref="G5:G7"/>
  </mergeCells>
  <hyperlinks>
    <hyperlink ref="A4" r:id="rId1"/>
    <hyperlink ref="A3" r:id="rId2"/>
  </hyperlinks>
  <pageMargins left="0.31496062992125984" right="0.19685039370078741" top="0.27559055118110237" bottom="0.19685039370078741" header="0.19685039370078741" footer="0.11811023622047245"/>
  <pageSetup paperSize="9" scale="66" fitToHeight="0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topLeftCell="A177" zoomScaleNormal="102" workbookViewId="0">
      <selection activeCell="E212" sqref="E212"/>
    </sheetView>
  </sheetViews>
  <sheetFormatPr defaultColWidth="9.109375" defaultRowHeight="17.399999999999999" outlineLevelRow="1" x14ac:dyDescent="0.45"/>
  <cols>
    <col min="1" max="1" width="57.5546875" style="59" bestFit="1" customWidth="1"/>
    <col min="2" max="2" width="22.5546875" style="12" customWidth="1"/>
    <col min="3" max="3" width="21.33203125" style="310" bestFit="1" customWidth="1"/>
    <col min="4" max="4" width="17.33203125" style="12" customWidth="1"/>
    <col min="5" max="5" width="23.44140625" style="305" customWidth="1"/>
    <col min="6" max="6" width="11.44140625" style="224" bestFit="1" customWidth="1"/>
    <col min="7" max="7" width="3.21875" style="274" customWidth="1"/>
    <col min="8" max="8" width="8.88671875" style="78" bestFit="1" customWidth="1"/>
    <col min="9" max="9" width="5.33203125" style="12" customWidth="1"/>
    <col min="10" max="10" width="34.5546875" style="12" customWidth="1"/>
    <col min="11" max="11" width="12.88671875" style="12" bestFit="1" customWidth="1"/>
    <col min="12" max="12" width="14.33203125" style="12" bestFit="1" customWidth="1"/>
    <col min="13" max="13" width="14.33203125" style="12" customWidth="1"/>
    <col min="14" max="14" width="19.33203125" style="12" customWidth="1"/>
    <col min="15" max="15" width="24.33203125" style="12" customWidth="1"/>
    <col min="16" max="16384" width="9.109375" style="12"/>
  </cols>
  <sheetData>
    <row r="1" spans="1:10" ht="53.25" customHeight="1" x14ac:dyDescent="0.7">
      <c r="A1" s="57" t="s">
        <v>17</v>
      </c>
      <c r="B1" s="536" t="s">
        <v>34</v>
      </c>
      <c r="C1" s="536"/>
      <c r="D1" s="536"/>
      <c r="E1" s="350"/>
    </row>
    <row r="2" spans="1:10" ht="18.600000000000001" x14ac:dyDescent="0.45">
      <c r="A2" s="58" t="str">
        <f>Díj!A2</f>
        <v>Nyár Dániel zárása</v>
      </c>
      <c r="B2" s="246" t="s">
        <v>196</v>
      </c>
      <c r="C2" s="304"/>
      <c r="D2" s="26"/>
    </row>
    <row r="3" spans="1:10" x14ac:dyDescent="0.45">
      <c r="A3" s="59" t="s">
        <v>19</v>
      </c>
      <c r="B3" s="25">
        <f>SUM(A8,A14,A32,A49,A70,A87,A97,A116,A134,A152,A158,A176,A193,A211)</f>
        <v>696621.52079185192</v>
      </c>
      <c r="C3" s="305"/>
      <c r="D3" s="26">
        <f>SUM(E8,E14,E32,E49,E70,E87,E97,E116,E134,E152,E158,E176,E193,E211)</f>
        <v>896678.10133333341</v>
      </c>
      <c r="E3" s="351" t="s">
        <v>56</v>
      </c>
      <c r="F3" s="225"/>
    </row>
    <row r="4" spans="1:10" s="68" customFormat="1" ht="66" customHeight="1" x14ac:dyDescent="0.45">
      <c r="A4" s="535" t="s">
        <v>65</v>
      </c>
      <c r="B4" s="535"/>
      <c r="C4" s="535"/>
      <c r="D4" s="535"/>
      <c r="E4" s="535"/>
      <c r="F4" s="225"/>
      <c r="G4" s="275"/>
      <c r="H4" s="291"/>
    </row>
    <row r="5" spans="1:10" ht="56.25" customHeight="1" x14ac:dyDescent="0.3">
      <c r="A5" s="529" t="s">
        <v>148</v>
      </c>
      <c r="B5" s="529"/>
      <c r="C5" s="529"/>
      <c r="D5" s="529"/>
      <c r="E5" s="529"/>
      <c r="F5" s="529"/>
    </row>
    <row r="6" spans="1:10" ht="37.200000000000003" customHeight="1" x14ac:dyDescent="0.45">
      <c r="A6" s="67" t="s">
        <v>102</v>
      </c>
      <c r="B6" s="530" t="s">
        <v>101</v>
      </c>
      <c r="C6" s="531"/>
      <c r="D6" s="531"/>
      <c r="E6" s="352"/>
      <c r="F6" s="226"/>
    </row>
    <row r="7" spans="1:10" ht="63.75" customHeight="1" thickBot="1" x14ac:dyDescent="0.85">
      <c r="A7" s="23" t="s">
        <v>31</v>
      </c>
      <c r="B7" s="22" t="s">
        <v>29</v>
      </c>
      <c r="C7" s="306" t="s">
        <v>18</v>
      </c>
      <c r="D7" s="13" t="s">
        <v>3</v>
      </c>
      <c r="F7" s="284"/>
      <c r="G7" s="285"/>
      <c r="H7" s="522">
        <f>SUM(H9:H401)</f>
        <v>5200</v>
      </c>
      <c r="I7" s="522"/>
      <c r="J7" s="522"/>
    </row>
    <row r="8" spans="1:10" ht="25.8" thickBot="1" x14ac:dyDescent="0.65">
      <c r="A8" s="60">
        <f>SUM(D9:D11)</f>
        <v>0</v>
      </c>
      <c r="B8" s="27" t="s">
        <v>4</v>
      </c>
      <c r="C8" s="307" t="s">
        <v>5</v>
      </c>
      <c r="D8" s="109"/>
      <c r="E8" s="353">
        <f>SUM(F9:F11)</f>
        <v>0</v>
      </c>
      <c r="F8" s="532" t="s">
        <v>55</v>
      </c>
      <c r="G8" s="532"/>
      <c r="H8" s="532"/>
      <c r="I8" s="286"/>
      <c r="J8" s="283" t="s">
        <v>205</v>
      </c>
    </row>
    <row r="9" spans="1:10" ht="18.600000000000001" hidden="1" outlineLevel="1" x14ac:dyDescent="0.45">
      <c r="A9" s="17"/>
      <c r="B9" s="16">
        <v>0</v>
      </c>
      <c r="C9" s="308">
        <v>0</v>
      </c>
      <c r="D9" s="16">
        <f>B9*C9</f>
        <v>0</v>
      </c>
      <c r="F9" s="227">
        <f>D9</f>
        <v>0</v>
      </c>
      <c r="G9" s="276"/>
    </row>
    <row r="10" spans="1:10" ht="18.600000000000001" hidden="1" outlineLevel="1" x14ac:dyDescent="0.45">
      <c r="A10" s="15" t="s">
        <v>32</v>
      </c>
      <c r="B10" s="14">
        <v>0</v>
      </c>
      <c r="C10" s="309">
        <v>0</v>
      </c>
      <c r="D10" s="14">
        <f>B10*C10</f>
        <v>0</v>
      </c>
      <c r="F10" s="227">
        <f>D10</f>
        <v>0</v>
      </c>
      <c r="G10" s="276"/>
    </row>
    <row r="11" spans="1:10" ht="18.600000000000001" hidden="1" outlineLevel="1" x14ac:dyDescent="0.45">
      <c r="A11" s="15"/>
      <c r="B11" s="14">
        <v>0</v>
      </c>
      <c r="C11" s="309">
        <v>0</v>
      </c>
      <c r="D11" s="14">
        <f>B11*C11</f>
        <v>0</v>
      </c>
      <c r="F11" s="227">
        <f>D11</f>
        <v>0</v>
      </c>
      <c r="G11" s="276"/>
    </row>
    <row r="12" spans="1:10" collapsed="1" x14ac:dyDescent="0.45"/>
    <row r="13" spans="1:10" ht="63.75" customHeight="1" thickBot="1" x14ac:dyDescent="0.5">
      <c r="A13" s="23" t="s">
        <v>129</v>
      </c>
      <c r="B13" s="22" t="s">
        <v>29</v>
      </c>
      <c r="C13" s="311" t="s">
        <v>150</v>
      </c>
      <c r="D13" s="108" t="s">
        <v>151</v>
      </c>
      <c r="E13" s="354" t="s">
        <v>149</v>
      </c>
    </row>
    <row r="14" spans="1:10" ht="19.2" thickBot="1" x14ac:dyDescent="0.5">
      <c r="A14" s="60">
        <f>SUM(D15:D29)</f>
        <v>68000</v>
      </c>
      <c r="B14" s="27" t="s">
        <v>4</v>
      </c>
      <c r="C14" s="307" t="s">
        <v>5</v>
      </c>
      <c r="D14" s="109">
        <f>SUM(D15:D30)</f>
        <v>68000</v>
      </c>
      <c r="E14" s="355">
        <f>SUM(F15:F29)</f>
        <v>37000</v>
      </c>
      <c r="F14" s="526" t="s">
        <v>55</v>
      </c>
      <c r="G14" s="527"/>
      <c r="H14" s="527"/>
    </row>
    <row r="15" spans="1:10" ht="18.600000000000001" x14ac:dyDescent="0.45">
      <c r="A15" s="15" t="s">
        <v>230</v>
      </c>
      <c r="B15" s="14">
        <v>40000</v>
      </c>
      <c r="C15" s="313">
        <v>1</v>
      </c>
      <c r="D15" s="14">
        <f>B15*C15</f>
        <v>40000</v>
      </c>
      <c r="E15" s="313">
        <f>C15</f>
        <v>1</v>
      </c>
      <c r="F15" s="227"/>
      <c r="G15" s="276"/>
      <c r="H15" s="289"/>
    </row>
    <row r="16" spans="1:10" ht="18.600000000000001" x14ac:dyDescent="0.45">
      <c r="A16" s="15" t="s">
        <v>267</v>
      </c>
      <c r="B16" s="14">
        <v>2000</v>
      </c>
      <c r="C16" s="313">
        <v>4</v>
      </c>
      <c r="D16" s="14">
        <f>B16*C16</f>
        <v>8000</v>
      </c>
      <c r="E16" s="382">
        <v>16</v>
      </c>
      <c r="F16" s="385">
        <f>E16*B16</f>
        <v>32000</v>
      </c>
      <c r="G16" s="276"/>
    </row>
    <row r="17" spans="1:10" ht="18.600000000000001" x14ac:dyDescent="0.45">
      <c r="A17" s="15" t="s">
        <v>268</v>
      </c>
      <c r="B17" s="14">
        <v>5000</v>
      </c>
      <c r="C17" s="313">
        <v>4</v>
      </c>
      <c r="D17" s="14">
        <f>B17*C17</f>
        <v>20000</v>
      </c>
      <c r="E17" s="313">
        <v>0</v>
      </c>
      <c r="G17" s="276"/>
      <c r="H17" s="227">
        <f>E17*B17</f>
        <v>0</v>
      </c>
    </row>
    <row r="18" spans="1:10" ht="18.600000000000001" x14ac:dyDescent="0.45">
      <c r="A18" s="17" t="s">
        <v>35</v>
      </c>
      <c r="B18" s="16">
        <v>250</v>
      </c>
      <c r="C18" s="314"/>
      <c r="D18" s="14">
        <f t="shared" ref="D18:D29" si="0">B18*C18</f>
        <v>0</v>
      </c>
      <c r="E18" s="384">
        <v>20</v>
      </c>
      <c r="F18" s="383">
        <f>E18*B18</f>
        <v>5000</v>
      </c>
      <c r="G18" s="276"/>
    </row>
    <row r="19" spans="1:10" ht="18.600000000000001" hidden="1" outlineLevel="1" x14ac:dyDescent="0.45">
      <c r="A19" s="15"/>
      <c r="B19" s="14"/>
      <c r="C19" s="313"/>
      <c r="D19" s="14">
        <f t="shared" si="0"/>
        <v>0</v>
      </c>
      <c r="E19" s="313">
        <f t="shared" ref="E19:E29" si="1">C19</f>
        <v>0</v>
      </c>
      <c r="F19" s="227">
        <f>E19*B19</f>
        <v>0</v>
      </c>
      <c r="G19" s="276"/>
      <c r="J19" s="12" t="s">
        <v>143</v>
      </c>
    </row>
    <row r="20" spans="1:10" ht="18.600000000000001" hidden="1" outlineLevel="1" x14ac:dyDescent="0.45">
      <c r="A20" s="42" t="s">
        <v>166</v>
      </c>
      <c r="B20" s="14">
        <v>2000</v>
      </c>
      <c r="C20" s="312"/>
      <c r="D20" s="14">
        <f t="shared" si="0"/>
        <v>0</v>
      </c>
      <c r="E20" s="312">
        <f t="shared" si="1"/>
        <v>0</v>
      </c>
      <c r="F20" s="227">
        <f>E20*B20</f>
        <v>0</v>
      </c>
      <c r="G20" s="276"/>
    </row>
    <row r="21" spans="1:10" ht="18.600000000000001" hidden="1" outlineLevel="1" x14ac:dyDescent="0.45">
      <c r="A21" s="15" t="s">
        <v>167</v>
      </c>
      <c r="B21" s="14">
        <v>800</v>
      </c>
      <c r="C21" s="313"/>
      <c r="D21" s="14">
        <f t="shared" si="0"/>
        <v>0</v>
      </c>
      <c r="E21" s="313">
        <f t="shared" si="1"/>
        <v>0</v>
      </c>
      <c r="F21" s="227">
        <f>E21*B21</f>
        <v>0</v>
      </c>
      <c r="G21" s="276"/>
    </row>
    <row r="22" spans="1:10" ht="18.600000000000001" hidden="1" outlineLevel="1" x14ac:dyDescent="0.45">
      <c r="A22" s="15"/>
      <c r="B22" s="14"/>
      <c r="C22" s="313"/>
      <c r="D22" s="14">
        <f t="shared" si="0"/>
        <v>0</v>
      </c>
      <c r="E22" s="313">
        <f t="shared" si="1"/>
        <v>0</v>
      </c>
      <c r="F22" s="227">
        <f>E22*B22</f>
        <v>0</v>
      </c>
      <c r="G22" s="276"/>
    </row>
    <row r="23" spans="1:10" ht="18.600000000000001" hidden="1" outlineLevel="1" x14ac:dyDescent="0.45">
      <c r="A23" s="15"/>
      <c r="B23" s="14"/>
      <c r="C23" s="313"/>
      <c r="D23" s="14">
        <f t="shared" si="0"/>
        <v>0</v>
      </c>
      <c r="E23" s="305">
        <f t="shared" si="1"/>
        <v>0</v>
      </c>
      <c r="F23" s="227">
        <f t="shared" ref="F23:F29" si="2">D23</f>
        <v>0</v>
      </c>
      <c r="G23" s="276"/>
    </row>
    <row r="24" spans="1:10" ht="18.600000000000001" hidden="1" outlineLevel="1" x14ac:dyDescent="0.45">
      <c r="A24" s="15"/>
      <c r="B24" s="14"/>
      <c r="C24" s="313"/>
      <c r="D24" s="14">
        <f t="shared" si="0"/>
        <v>0</v>
      </c>
      <c r="E24" s="305">
        <f t="shared" si="1"/>
        <v>0</v>
      </c>
      <c r="F24" s="227">
        <f t="shared" si="2"/>
        <v>0</v>
      </c>
      <c r="G24" s="276"/>
    </row>
    <row r="25" spans="1:10" ht="18.600000000000001" hidden="1" outlineLevel="1" x14ac:dyDescent="0.45">
      <c r="A25" s="15"/>
      <c r="B25" s="14"/>
      <c r="C25" s="313"/>
      <c r="D25" s="14">
        <f t="shared" si="0"/>
        <v>0</v>
      </c>
      <c r="E25" s="305">
        <f t="shared" si="1"/>
        <v>0</v>
      </c>
      <c r="F25" s="227">
        <f t="shared" si="2"/>
        <v>0</v>
      </c>
      <c r="G25" s="276"/>
    </row>
    <row r="26" spans="1:10" ht="18.600000000000001" hidden="1" outlineLevel="1" x14ac:dyDescent="0.45">
      <c r="A26" s="15"/>
      <c r="B26" s="14">
        <v>0</v>
      </c>
      <c r="C26" s="313"/>
      <c r="D26" s="14">
        <f t="shared" si="0"/>
        <v>0</v>
      </c>
      <c r="E26" s="305">
        <f t="shared" si="1"/>
        <v>0</v>
      </c>
      <c r="F26" s="227">
        <f t="shared" si="2"/>
        <v>0</v>
      </c>
      <c r="G26" s="276"/>
    </row>
    <row r="27" spans="1:10" ht="18.600000000000001" hidden="1" outlineLevel="1" x14ac:dyDescent="0.45">
      <c r="A27" s="15"/>
      <c r="B27" s="14">
        <v>0</v>
      </c>
      <c r="C27" s="313"/>
      <c r="D27" s="14">
        <f t="shared" si="0"/>
        <v>0</v>
      </c>
      <c r="E27" s="305">
        <f t="shared" si="1"/>
        <v>0</v>
      </c>
      <c r="F27" s="227">
        <f t="shared" si="2"/>
        <v>0</v>
      </c>
      <c r="G27" s="276"/>
    </row>
    <row r="28" spans="1:10" ht="18.600000000000001" hidden="1" outlineLevel="1" x14ac:dyDescent="0.45">
      <c r="A28" s="15"/>
      <c r="B28" s="14">
        <v>0</v>
      </c>
      <c r="C28" s="313"/>
      <c r="D28" s="14">
        <f t="shared" si="0"/>
        <v>0</v>
      </c>
      <c r="E28" s="305">
        <f t="shared" si="1"/>
        <v>0</v>
      </c>
      <c r="F28" s="227">
        <f t="shared" si="2"/>
        <v>0</v>
      </c>
      <c r="G28" s="276"/>
    </row>
    <row r="29" spans="1:10" ht="18.600000000000001" hidden="1" outlineLevel="1" x14ac:dyDescent="0.45">
      <c r="A29" s="15"/>
      <c r="B29" s="14">
        <v>0</v>
      </c>
      <c r="C29" s="313"/>
      <c r="D29" s="14">
        <f t="shared" si="0"/>
        <v>0</v>
      </c>
      <c r="E29" s="305">
        <f t="shared" si="1"/>
        <v>0</v>
      </c>
      <c r="F29" s="227">
        <f t="shared" si="2"/>
        <v>0</v>
      </c>
      <c r="G29" s="276"/>
    </row>
    <row r="30" spans="1:10" hidden="1" outlineLevel="1" x14ac:dyDescent="0.45">
      <c r="G30" s="276"/>
    </row>
    <row r="31" spans="1:10" ht="63.75" customHeight="1" collapsed="1" thickBot="1" x14ac:dyDescent="0.5">
      <c r="A31" s="23" t="s">
        <v>130</v>
      </c>
      <c r="B31" s="22" t="s">
        <v>29</v>
      </c>
      <c r="C31" s="311" t="s">
        <v>150</v>
      </c>
      <c r="D31" s="108" t="s">
        <v>151</v>
      </c>
      <c r="E31" s="354" t="s">
        <v>149</v>
      </c>
    </row>
    <row r="32" spans="1:10" ht="19.2" thickBot="1" x14ac:dyDescent="0.5">
      <c r="A32" s="60">
        <f>SUM(D33:D46)</f>
        <v>127100</v>
      </c>
      <c r="B32" s="27" t="s">
        <v>4</v>
      </c>
      <c r="C32" s="307" t="s">
        <v>5</v>
      </c>
      <c r="D32" s="109">
        <f>SUM(D33:D48)</f>
        <v>127100</v>
      </c>
      <c r="E32" s="355">
        <f>SUM(F33:F46)</f>
        <v>146600</v>
      </c>
      <c r="F32" s="526" t="s">
        <v>55</v>
      </c>
      <c r="G32" s="527"/>
      <c r="H32" s="527"/>
    </row>
    <row r="33" spans="1:8" ht="18.600000000000001" x14ac:dyDescent="0.45">
      <c r="A33" s="17" t="s">
        <v>35</v>
      </c>
      <c r="B33" s="16">
        <v>250</v>
      </c>
      <c r="C33" s="314">
        <v>50</v>
      </c>
      <c r="D33" s="16">
        <f t="shared" ref="D33:D43" si="3">B33*C33</f>
        <v>12500</v>
      </c>
      <c r="E33" s="314">
        <f t="shared" ref="E33:E42" si="4">C33</f>
        <v>50</v>
      </c>
      <c r="F33" s="289">
        <f t="shared" ref="F33:F39" si="5">E33*B33</f>
        <v>12500</v>
      </c>
      <c r="G33" s="277"/>
    </row>
    <row r="34" spans="1:8" ht="18.600000000000001" x14ac:dyDescent="0.45">
      <c r="A34" s="15" t="s">
        <v>36</v>
      </c>
      <c r="B34" s="14">
        <v>1900</v>
      </c>
      <c r="C34" s="313">
        <v>20</v>
      </c>
      <c r="D34" s="14">
        <f t="shared" si="3"/>
        <v>38000</v>
      </c>
      <c r="E34" s="382">
        <f>C34+5</f>
        <v>25</v>
      </c>
      <c r="F34" s="385">
        <f t="shared" si="5"/>
        <v>47500</v>
      </c>
      <c r="G34" s="276"/>
    </row>
    <row r="35" spans="1:8" ht="18.600000000000001" x14ac:dyDescent="0.45">
      <c r="A35" s="15" t="s">
        <v>37</v>
      </c>
      <c r="B35" s="14">
        <v>2000</v>
      </c>
      <c r="C35" s="313">
        <v>5</v>
      </c>
      <c r="D35" s="14">
        <f t="shared" si="3"/>
        <v>10000</v>
      </c>
      <c r="E35" s="505">
        <v>6</v>
      </c>
      <c r="F35" s="493">
        <f t="shared" si="5"/>
        <v>12000</v>
      </c>
      <c r="G35" s="276"/>
    </row>
    <row r="36" spans="1:8" ht="18.600000000000001" x14ac:dyDescent="0.45">
      <c r="A36" s="15" t="s">
        <v>123</v>
      </c>
      <c r="B36" s="14">
        <v>3500</v>
      </c>
      <c r="C36" s="313">
        <v>4</v>
      </c>
      <c r="D36" s="14">
        <f t="shared" si="3"/>
        <v>14000</v>
      </c>
      <c r="E36" s="505">
        <v>4</v>
      </c>
      <c r="F36" s="504">
        <f t="shared" si="5"/>
        <v>14000</v>
      </c>
      <c r="G36" s="276"/>
    </row>
    <row r="37" spans="1:8" ht="18.600000000000001" x14ac:dyDescent="0.45">
      <c r="A37" s="15" t="s">
        <v>39</v>
      </c>
      <c r="B37" s="14">
        <v>700</v>
      </c>
      <c r="C37" s="312">
        <v>10</v>
      </c>
      <c r="D37" s="14">
        <f t="shared" si="3"/>
        <v>7000</v>
      </c>
      <c r="E37" s="386">
        <f t="shared" si="4"/>
        <v>10</v>
      </c>
      <c r="F37" s="385">
        <f t="shared" si="5"/>
        <v>7000</v>
      </c>
      <c r="G37" s="276"/>
    </row>
    <row r="38" spans="1:8" ht="18.600000000000001" x14ac:dyDescent="0.45">
      <c r="A38" s="15" t="s">
        <v>40</v>
      </c>
      <c r="B38" s="14">
        <v>380</v>
      </c>
      <c r="C38" s="313">
        <v>20</v>
      </c>
      <c r="D38" s="14">
        <f t="shared" si="3"/>
        <v>7600</v>
      </c>
      <c r="E38" s="382">
        <f t="shared" si="4"/>
        <v>20</v>
      </c>
      <c r="F38" s="385">
        <f t="shared" si="5"/>
        <v>7600</v>
      </c>
      <c r="G38" s="276"/>
    </row>
    <row r="39" spans="1:8" ht="18.600000000000001" x14ac:dyDescent="0.45">
      <c r="A39" s="15" t="s">
        <v>127</v>
      </c>
      <c r="B39" s="14">
        <v>10000</v>
      </c>
      <c r="C39" s="313">
        <v>2</v>
      </c>
      <c r="D39" s="14">
        <f t="shared" si="3"/>
        <v>20000</v>
      </c>
      <c r="E39" s="382">
        <f t="shared" si="4"/>
        <v>2</v>
      </c>
      <c r="F39" s="385">
        <f t="shared" si="5"/>
        <v>20000</v>
      </c>
      <c r="G39" s="276"/>
    </row>
    <row r="40" spans="1:8" ht="18.600000000000001" x14ac:dyDescent="0.45">
      <c r="A40" s="15" t="s">
        <v>104</v>
      </c>
      <c r="B40" s="14">
        <v>1200</v>
      </c>
      <c r="C40" s="313"/>
      <c r="D40" s="14">
        <f t="shared" si="3"/>
        <v>0</v>
      </c>
      <c r="E40" s="313">
        <f t="shared" si="4"/>
        <v>0</v>
      </c>
      <c r="G40" s="276"/>
      <c r="H40" s="289">
        <f>E40*B40</f>
        <v>0</v>
      </c>
    </row>
    <row r="41" spans="1:8" ht="18.600000000000001" x14ac:dyDescent="0.45">
      <c r="A41" s="15" t="s">
        <v>105</v>
      </c>
      <c r="B41" s="14">
        <v>1600</v>
      </c>
      <c r="C41" s="313"/>
      <c r="D41" s="14">
        <f t="shared" si="3"/>
        <v>0</v>
      </c>
      <c r="E41" s="313">
        <f t="shared" si="4"/>
        <v>0</v>
      </c>
      <c r="G41" s="276"/>
      <c r="H41" s="289">
        <f t="shared" ref="H41:H47" si="6">E41*B41</f>
        <v>0</v>
      </c>
    </row>
    <row r="42" spans="1:8" ht="18.600000000000001" x14ac:dyDescent="0.45">
      <c r="A42" s="15" t="s">
        <v>269</v>
      </c>
      <c r="B42" s="14">
        <v>5000</v>
      </c>
      <c r="C42" s="313">
        <v>2</v>
      </c>
      <c r="D42" s="14">
        <f t="shared" si="3"/>
        <v>10000</v>
      </c>
      <c r="E42" s="382">
        <f t="shared" si="4"/>
        <v>2</v>
      </c>
      <c r="F42" s="385">
        <f>E42*B42</f>
        <v>10000</v>
      </c>
      <c r="G42" s="276"/>
    </row>
    <row r="43" spans="1:8" ht="18.600000000000001" x14ac:dyDescent="0.45">
      <c r="A43" s="15" t="s">
        <v>128</v>
      </c>
      <c r="B43" s="14">
        <v>4000</v>
      </c>
      <c r="C43" s="313">
        <v>2</v>
      </c>
      <c r="D43" s="14">
        <f t="shared" si="3"/>
        <v>8000</v>
      </c>
      <c r="E43" s="382">
        <v>4</v>
      </c>
      <c r="F43" s="385">
        <f>E43*B43</f>
        <v>16000</v>
      </c>
      <c r="G43" s="276"/>
    </row>
    <row r="44" spans="1:8" ht="18.600000000000001" hidden="1" outlineLevel="1" x14ac:dyDescent="0.45">
      <c r="A44" s="15"/>
      <c r="B44" s="14"/>
      <c r="C44" s="313"/>
      <c r="D44" s="14"/>
      <c r="F44" s="227">
        <f>D44</f>
        <v>0</v>
      </c>
      <c r="G44" s="276"/>
      <c r="H44" s="289">
        <f t="shared" si="6"/>
        <v>0</v>
      </c>
    </row>
    <row r="45" spans="1:8" ht="18.600000000000001" hidden="1" outlineLevel="1" x14ac:dyDescent="0.45">
      <c r="A45" s="15"/>
      <c r="B45" s="14"/>
      <c r="C45" s="313"/>
      <c r="D45" s="14"/>
      <c r="F45" s="227">
        <f>D45</f>
        <v>0</v>
      </c>
      <c r="G45" s="276"/>
      <c r="H45" s="289">
        <f t="shared" si="6"/>
        <v>0</v>
      </c>
    </row>
    <row r="46" spans="1:8" ht="18.600000000000001" hidden="1" outlineLevel="1" x14ac:dyDescent="0.45">
      <c r="A46" s="15"/>
      <c r="B46" s="14"/>
      <c r="C46" s="313"/>
      <c r="D46" s="14"/>
      <c r="F46" s="227">
        <f>D46</f>
        <v>0</v>
      </c>
      <c r="G46" s="276"/>
      <c r="H46" s="289">
        <f t="shared" si="6"/>
        <v>0</v>
      </c>
    </row>
    <row r="47" spans="1:8" ht="18.600000000000001" hidden="1" outlineLevel="1" x14ac:dyDescent="0.45">
      <c r="A47" s="15"/>
      <c r="B47" s="14"/>
      <c r="C47" s="313"/>
      <c r="D47" s="14"/>
      <c r="F47" s="227"/>
      <c r="G47" s="276"/>
      <c r="H47" s="289">
        <f t="shared" si="6"/>
        <v>0</v>
      </c>
    </row>
    <row r="48" spans="1:8" ht="63.75" customHeight="1" collapsed="1" thickBot="1" x14ac:dyDescent="0.5">
      <c r="A48" s="23" t="s">
        <v>131</v>
      </c>
      <c r="B48" s="22" t="s">
        <v>29</v>
      </c>
      <c r="C48" s="311" t="s">
        <v>150</v>
      </c>
      <c r="D48" s="108" t="s">
        <v>151</v>
      </c>
      <c r="E48" s="354" t="s">
        <v>149</v>
      </c>
      <c r="G48" s="276"/>
    </row>
    <row r="49" spans="1:15" ht="19.2" thickBot="1" x14ac:dyDescent="0.5">
      <c r="A49" s="60">
        <f>SUM(D50:D58)</f>
        <v>83380</v>
      </c>
      <c r="B49" s="27" t="s">
        <v>4</v>
      </c>
      <c r="C49" s="307" t="s">
        <v>5</v>
      </c>
      <c r="D49" s="109">
        <f>SUM(D50:D58)</f>
        <v>83380</v>
      </c>
      <c r="E49" s="355">
        <f>SUM(F50:F58)</f>
        <v>86900</v>
      </c>
      <c r="F49" s="526" t="s">
        <v>55</v>
      </c>
      <c r="G49" s="527"/>
      <c r="H49" s="527"/>
    </row>
    <row r="50" spans="1:15" ht="18.600000000000001" x14ac:dyDescent="0.3">
      <c r="A50" s="52" t="s">
        <v>106</v>
      </c>
      <c r="B50" s="53">
        <v>380</v>
      </c>
      <c r="C50" s="315">
        <v>100</v>
      </c>
      <c r="D50" s="53">
        <f t="shared" ref="D50:D57" si="7">B50*C50</f>
        <v>38000</v>
      </c>
      <c r="E50" s="400">
        <v>120</v>
      </c>
      <c r="F50" s="392">
        <f>E50*B50</f>
        <v>45600</v>
      </c>
      <c r="G50" s="277"/>
    </row>
    <row r="51" spans="1:15" ht="18.600000000000001" x14ac:dyDescent="0.3">
      <c r="A51" s="50" t="s">
        <v>107</v>
      </c>
      <c r="B51" s="48">
        <v>240</v>
      </c>
      <c r="C51" s="316">
        <v>50</v>
      </c>
      <c r="D51" s="48">
        <f>B51*C51</f>
        <v>12000</v>
      </c>
      <c r="E51" s="399">
        <v>70</v>
      </c>
      <c r="F51" s="392">
        <f>E51*B51</f>
        <v>16800</v>
      </c>
      <c r="G51" s="278"/>
    </row>
    <row r="52" spans="1:15" ht="18.600000000000001" x14ac:dyDescent="0.3">
      <c r="A52" s="50" t="s">
        <v>135</v>
      </c>
      <c r="B52" s="48">
        <v>530</v>
      </c>
      <c r="C52" s="316">
        <v>6</v>
      </c>
      <c r="D52" s="48">
        <f t="shared" si="7"/>
        <v>3180</v>
      </c>
      <c r="E52" s="394">
        <f t="shared" ref="E52:E57" si="8">C52</f>
        <v>6</v>
      </c>
      <c r="F52" s="392">
        <f>E52*B52</f>
        <v>3180</v>
      </c>
      <c r="G52" s="278"/>
    </row>
    <row r="53" spans="1:15" ht="18.600000000000001" x14ac:dyDescent="0.3">
      <c r="A53" s="50" t="s">
        <v>108</v>
      </c>
      <c r="B53" s="48">
        <v>180</v>
      </c>
      <c r="C53" s="316">
        <v>10</v>
      </c>
      <c r="D53" s="48">
        <f t="shared" si="7"/>
        <v>1800</v>
      </c>
      <c r="E53" s="399">
        <v>60</v>
      </c>
      <c r="F53" s="392">
        <f>E53*B53</f>
        <v>10800</v>
      </c>
      <c r="G53" s="278"/>
    </row>
    <row r="54" spans="1:15" ht="18.600000000000001" x14ac:dyDescent="0.3">
      <c r="A54" s="50" t="s">
        <v>43</v>
      </c>
      <c r="B54" s="48">
        <v>80</v>
      </c>
      <c r="C54" s="317">
        <v>40</v>
      </c>
      <c r="D54" s="48">
        <f t="shared" si="7"/>
        <v>3200</v>
      </c>
      <c r="E54" s="395">
        <f t="shared" si="8"/>
        <v>40</v>
      </c>
      <c r="F54" s="392">
        <f>E54*B54</f>
        <v>3200</v>
      </c>
      <c r="G54" s="278"/>
    </row>
    <row r="55" spans="1:15" ht="18.600000000000001" x14ac:dyDescent="0.3">
      <c r="A55" s="50" t="s">
        <v>109</v>
      </c>
      <c r="B55" s="48">
        <v>260</v>
      </c>
      <c r="C55" s="317"/>
      <c r="D55" s="48">
        <f>B55*C55</f>
        <v>0</v>
      </c>
      <c r="E55" s="317">
        <f t="shared" si="8"/>
        <v>0</v>
      </c>
      <c r="F55" s="228"/>
      <c r="G55" s="278"/>
      <c r="H55" s="289">
        <f t="shared" ref="H55:H68" si="9">E55*B55</f>
        <v>0</v>
      </c>
    </row>
    <row r="56" spans="1:15" ht="19.2" thickBot="1" x14ac:dyDescent="0.35">
      <c r="A56" s="50" t="s">
        <v>75</v>
      </c>
      <c r="B56" s="48">
        <v>15000</v>
      </c>
      <c r="C56" s="317">
        <v>1</v>
      </c>
      <c r="D56" s="48">
        <f t="shared" si="7"/>
        <v>15000</v>
      </c>
      <c r="E56" s="317">
        <f t="shared" si="8"/>
        <v>1</v>
      </c>
      <c r="F56" s="228"/>
      <c r="G56" s="278"/>
      <c r="H56" s="289">
        <v>0</v>
      </c>
    </row>
    <row r="57" spans="1:15" ht="18.600000000000001" x14ac:dyDescent="0.3">
      <c r="A57" s="50" t="s">
        <v>110</v>
      </c>
      <c r="B57" s="48">
        <v>3000</v>
      </c>
      <c r="C57" s="317">
        <v>1</v>
      </c>
      <c r="D57" s="48">
        <f t="shared" si="7"/>
        <v>3000</v>
      </c>
      <c r="E57" s="414">
        <f t="shared" si="8"/>
        <v>1</v>
      </c>
      <c r="F57" s="409">
        <f>E57*B57</f>
        <v>3000</v>
      </c>
      <c r="G57" s="278"/>
      <c r="J57" s="97" t="s">
        <v>195</v>
      </c>
      <c r="K57" s="29" t="s">
        <v>48</v>
      </c>
      <c r="L57" s="30" t="s">
        <v>49</v>
      </c>
      <c r="M57" s="30" t="s">
        <v>50</v>
      </c>
      <c r="N57" s="31" t="s">
        <v>51</v>
      </c>
      <c r="O57" s="32">
        <v>2000</v>
      </c>
    </row>
    <row r="58" spans="1:15" ht="19.2" thickBot="1" x14ac:dyDescent="0.35">
      <c r="A58" s="50" t="s">
        <v>226</v>
      </c>
      <c r="B58" s="48">
        <v>360</v>
      </c>
      <c r="C58" s="316">
        <v>20</v>
      </c>
      <c r="D58" s="48">
        <f>B58*C58</f>
        <v>7200</v>
      </c>
      <c r="E58" s="394">
        <v>12</v>
      </c>
      <c r="F58" s="392">
        <f>E58*B58</f>
        <v>4320</v>
      </c>
      <c r="G58" s="278"/>
      <c r="J58" s="38">
        <f>Díj!C54</f>
        <v>16.690000000000001</v>
      </c>
      <c r="K58" s="34">
        <v>1.5</v>
      </c>
      <c r="L58" s="35">
        <f>J58*K58*10</f>
        <v>250.35000000000002</v>
      </c>
      <c r="M58" s="36">
        <f>L58*1.6</f>
        <v>400.56000000000006</v>
      </c>
      <c r="N58" s="39">
        <f>M58/25</f>
        <v>16.022400000000001</v>
      </c>
      <c r="O58" s="37">
        <f>N58*O57</f>
        <v>32044.800000000003</v>
      </c>
    </row>
    <row r="59" spans="1:15" ht="18.600000000000001" x14ac:dyDescent="0.3">
      <c r="A59" s="15" t="s">
        <v>225</v>
      </c>
      <c r="B59" s="14">
        <v>4000</v>
      </c>
      <c r="C59" s="317">
        <v>1</v>
      </c>
      <c r="D59" s="48">
        <f>B59*C59</f>
        <v>4000</v>
      </c>
      <c r="E59" s="317"/>
      <c r="F59" s="228"/>
      <c r="G59" s="278"/>
      <c r="H59" s="289">
        <f t="shared" si="9"/>
        <v>0</v>
      </c>
    </row>
    <row r="60" spans="1:15" ht="18.600000000000001" hidden="1" outlineLevel="1" x14ac:dyDescent="0.45">
      <c r="A60" s="15"/>
      <c r="B60" s="14"/>
      <c r="C60" s="312"/>
      <c r="D60" s="48">
        <f>B60*C60</f>
        <v>0</v>
      </c>
      <c r="E60" s="356"/>
      <c r="F60" s="228">
        <f>D60</f>
        <v>0</v>
      </c>
      <c r="G60" s="278"/>
      <c r="H60" s="289">
        <f t="shared" si="9"/>
        <v>0</v>
      </c>
    </row>
    <row r="61" spans="1:15" ht="18.600000000000001" hidden="1" outlineLevel="1" x14ac:dyDescent="0.45">
      <c r="A61" s="15"/>
      <c r="B61" s="14"/>
      <c r="C61" s="312"/>
      <c r="D61" s="14">
        <f>B58*C61</f>
        <v>0</v>
      </c>
      <c r="F61" s="227">
        <f t="shared" ref="F61:F68" si="10">D61</f>
        <v>0</v>
      </c>
      <c r="G61" s="278"/>
      <c r="H61" s="289">
        <f t="shared" si="9"/>
        <v>0</v>
      </c>
    </row>
    <row r="62" spans="1:15" ht="18.600000000000001" hidden="1" outlineLevel="1" x14ac:dyDescent="0.45">
      <c r="A62" s="15"/>
      <c r="B62" s="14"/>
      <c r="C62" s="313"/>
      <c r="D62" s="14">
        <f>B60*C62</f>
        <v>0</v>
      </c>
      <c r="F62" s="227">
        <f t="shared" si="10"/>
        <v>0</v>
      </c>
      <c r="G62" s="276"/>
      <c r="H62" s="289">
        <f t="shared" si="9"/>
        <v>0</v>
      </c>
    </row>
    <row r="63" spans="1:15" ht="18.600000000000001" hidden="1" outlineLevel="1" x14ac:dyDescent="0.45">
      <c r="A63" s="15"/>
      <c r="B63" s="14"/>
      <c r="C63" s="312"/>
      <c r="D63" s="14">
        <f t="shared" ref="D63:D68" si="11">B63*C63</f>
        <v>0</v>
      </c>
      <c r="F63" s="227">
        <f t="shared" si="10"/>
        <v>0</v>
      </c>
      <c r="G63" s="276"/>
      <c r="H63" s="289">
        <f t="shared" si="9"/>
        <v>0</v>
      </c>
    </row>
    <row r="64" spans="1:15" ht="18.600000000000001" hidden="1" outlineLevel="1" x14ac:dyDescent="0.45">
      <c r="A64" s="15"/>
      <c r="B64" s="14"/>
      <c r="C64" s="313"/>
      <c r="D64" s="14">
        <f t="shared" si="11"/>
        <v>0</v>
      </c>
      <c r="F64" s="227">
        <f t="shared" si="10"/>
        <v>0</v>
      </c>
      <c r="G64" s="276"/>
      <c r="H64" s="289">
        <f t="shared" si="9"/>
        <v>0</v>
      </c>
    </row>
    <row r="65" spans="1:15" ht="18.600000000000001" hidden="1" outlineLevel="1" x14ac:dyDescent="0.45">
      <c r="A65" s="15"/>
      <c r="B65" s="14"/>
      <c r="C65" s="312"/>
      <c r="D65" s="14">
        <f t="shared" si="11"/>
        <v>0</v>
      </c>
      <c r="F65" s="227">
        <f t="shared" si="10"/>
        <v>0</v>
      </c>
      <c r="G65" s="276"/>
      <c r="H65" s="289">
        <f t="shared" si="9"/>
        <v>0</v>
      </c>
    </row>
    <row r="66" spans="1:15" ht="18.600000000000001" hidden="1" outlineLevel="1" x14ac:dyDescent="0.45">
      <c r="A66" s="15"/>
      <c r="B66" s="14"/>
      <c r="C66" s="309"/>
      <c r="D66" s="14">
        <f t="shared" si="11"/>
        <v>0</v>
      </c>
      <c r="F66" s="227">
        <f t="shared" si="10"/>
        <v>0</v>
      </c>
      <c r="G66" s="276"/>
      <c r="H66" s="289">
        <f t="shared" si="9"/>
        <v>0</v>
      </c>
    </row>
    <row r="67" spans="1:15" ht="18.600000000000001" hidden="1" outlineLevel="1" x14ac:dyDescent="0.45">
      <c r="A67" s="61"/>
      <c r="B67" s="14"/>
      <c r="C67" s="309"/>
      <c r="D67" s="14">
        <f t="shared" si="11"/>
        <v>0</v>
      </c>
      <c r="F67" s="227">
        <f t="shared" si="10"/>
        <v>0</v>
      </c>
      <c r="G67" s="276"/>
      <c r="H67" s="289">
        <f t="shared" si="9"/>
        <v>0</v>
      </c>
    </row>
    <row r="68" spans="1:15" ht="18.600000000000001" hidden="1" outlineLevel="1" x14ac:dyDescent="0.45">
      <c r="A68" s="15"/>
      <c r="B68" s="14"/>
      <c r="C68" s="309"/>
      <c r="D68" s="14">
        <f t="shared" si="11"/>
        <v>0</v>
      </c>
      <c r="F68" s="227">
        <f t="shared" si="10"/>
        <v>0</v>
      </c>
      <c r="G68" s="276"/>
      <c r="H68" s="289">
        <f t="shared" si="9"/>
        <v>0</v>
      </c>
    </row>
    <row r="69" spans="1:15" ht="63.75" customHeight="1" collapsed="1" thickBot="1" x14ac:dyDescent="0.5">
      <c r="A69" s="23" t="s">
        <v>9</v>
      </c>
      <c r="B69" s="22" t="s">
        <v>29</v>
      </c>
      <c r="C69" s="311" t="s">
        <v>150</v>
      </c>
      <c r="D69" s="108" t="s">
        <v>151</v>
      </c>
      <c r="E69" s="354" t="s">
        <v>149</v>
      </c>
      <c r="G69" s="276"/>
      <c r="J69" s="222"/>
    </row>
    <row r="70" spans="1:15" ht="21.6" customHeight="1" thickBot="1" x14ac:dyDescent="0.5">
      <c r="A70" s="60">
        <f>SUM(D71:D75)</f>
        <v>45158.133333333339</v>
      </c>
      <c r="B70" s="27" t="s">
        <v>4</v>
      </c>
      <c r="C70" s="307" t="s">
        <v>5</v>
      </c>
      <c r="D70" s="109">
        <f>SUM(D71:D82)</f>
        <v>64358.133333333339</v>
      </c>
      <c r="E70" s="355">
        <f>SUM(F71:F85)</f>
        <v>89913.333333333343</v>
      </c>
      <c r="F70" s="526" t="s">
        <v>55</v>
      </c>
      <c r="G70" s="527"/>
      <c r="H70" s="527"/>
      <c r="J70" s="97" t="str">
        <f>A73</f>
        <v>aljzat hálózás háló</v>
      </c>
      <c r="K70" s="29" t="s">
        <v>48</v>
      </c>
      <c r="L70" s="30" t="s">
        <v>49</v>
      </c>
      <c r="M70" s="30" t="s">
        <v>50</v>
      </c>
      <c r="N70" s="31" t="s">
        <v>51</v>
      </c>
      <c r="O70" s="32">
        <v>3300</v>
      </c>
    </row>
    <row r="71" spans="1:15" ht="19.2" thickBot="1" x14ac:dyDescent="0.35">
      <c r="A71" s="52" t="s">
        <v>174</v>
      </c>
      <c r="B71" s="53">
        <v>2000</v>
      </c>
      <c r="C71" s="318">
        <f>Díj!C90/3</f>
        <v>6.5566666666666675</v>
      </c>
      <c r="D71" s="48">
        <f t="shared" ref="D71:D77" si="12">B71*C71</f>
        <v>13113.333333333336</v>
      </c>
      <c r="E71" s="413">
        <f t="shared" ref="E71:E77" si="13">C71</f>
        <v>6.5566666666666675</v>
      </c>
      <c r="F71" s="409">
        <f t="shared" ref="F71:F76" si="14">E71*B71</f>
        <v>13113.333333333336</v>
      </c>
      <c r="G71" s="277"/>
      <c r="J71" s="38">
        <f>Díj!C55</f>
        <v>0</v>
      </c>
      <c r="K71" s="34">
        <v>0.7</v>
      </c>
      <c r="L71" s="35">
        <f>J71*K71*10</f>
        <v>0</v>
      </c>
      <c r="M71" s="36">
        <f>L71*1.6</f>
        <v>0</v>
      </c>
      <c r="N71" s="368">
        <f>M71/25</f>
        <v>0</v>
      </c>
      <c r="O71" s="37">
        <f>N71*O70</f>
        <v>0</v>
      </c>
    </row>
    <row r="72" spans="1:15" ht="19.2" thickBot="1" x14ac:dyDescent="0.4">
      <c r="A72" s="50" t="s">
        <v>294</v>
      </c>
      <c r="B72" s="53">
        <v>800</v>
      </c>
      <c r="C72" s="318"/>
      <c r="D72" s="48"/>
      <c r="E72" s="440">
        <v>6</v>
      </c>
      <c r="F72" s="439">
        <f t="shared" si="14"/>
        <v>4800</v>
      </c>
      <c r="G72" s="278"/>
      <c r="J72" s="196"/>
      <c r="K72" s="196"/>
      <c r="L72" s="196"/>
    </row>
    <row r="73" spans="1:15" ht="31.2" x14ac:dyDescent="0.3">
      <c r="A73" s="453" t="s">
        <v>300</v>
      </c>
      <c r="B73" s="53">
        <v>600</v>
      </c>
      <c r="C73" s="318"/>
      <c r="D73" s="48"/>
      <c r="E73" s="454">
        <v>20</v>
      </c>
      <c r="F73" s="449">
        <f t="shared" si="14"/>
        <v>12000</v>
      </c>
      <c r="G73" s="278"/>
      <c r="J73" s="97" t="str">
        <f>A74</f>
        <v>aljzat hálózás ragasztó, tapadóhíd</v>
      </c>
      <c r="K73" s="29" t="s">
        <v>48</v>
      </c>
      <c r="L73" s="30" t="s">
        <v>49</v>
      </c>
      <c r="M73" s="30" t="s">
        <v>50</v>
      </c>
      <c r="N73" s="31" t="s">
        <v>51</v>
      </c>
      <c r="O73" s="32">
        <v>850</v>
      </c>
    </row>
    <row r="74" spans="1:15" ht="21.6" thickBot="1" x14ac:dyDescent="0.35">
      <c r="A74" s="453" t="s">
        <v>301</v>
      </c>
      <c r="B74" s="48">
        <v>800</v>
      </c>
      <c r="C74" s="319"/>
      <c r="D74" s="48"/>
      <c r="E74" s="454">
        <v>20</v>
      </c>
      <c r="F74" s="449">
        <f t="shared" si="14"/>
        <v>16000</v>
      </c>
      <c r="G74" s="278"/>
      <c r="H74" s="289"/>
      <c r="J74" s="38">
        <f>Díj!C56</f>
        <v>5</v>
      </c>
      <c r="K74" s="34">
        <v>6</v>
      </c>
      <c r="L74" s="35">
        <f>J74*K74*10</f>
        <v>300</v>
      </c>
      <c r="M74" s="36">
        <f>L74*1.6</f>
        <v>480</v>
      </c>
      <c r="N74" s="39">
        <f>M74/25</f>
        <v>19.2</v>
      </c>
      <c r="O74" s="37">
        <f>N74*O73</f>
        <v>16320</v>
      </c>
    </row>
    <row r="75" spans="1:15" ht="19.2" thickBot="1" x14ac:dyDescent="0.35">
      <c r="A75" s="50" t="s">
        <v>288</v>
      </c>
      <c r="B75" s="48">
        <v>2000</v>
      </c>
      <c r="C75" s="319">
        <f>N58</f>
        <v>16.022400000000001</v>
      </c>
      <c r="D75" s="48">
        <f t="shared" si="12"/>
        <v>32044.800000000003</v>
      </c>
      <c r="E75" s="421">
        <v>15</v>
      </c>
      <c r="F75" s="420">
        <f t="shared" si="14"/>
        <v>30000</v>
      </c>
      <c r="G75" s="278"/>
    </row>
    <row r="76" spans="1:15" ht="31.2" x14ac:dyDescent="0.3">
      <c r="A76" s="50" t="s">
        <v>270</v>
      </c>
      <c r="B76" s="48">
        <v>7000</v>
      </c>
      <c r="C76" s="373">
        <v>2</v>
      </c>
      <c r="D76" s="48">
        <f t="shared" si="12"/>
        <v>14000</v>
      </c>
      <c r="E76" s="437">
        <f t="shared" si="13"/>
        <v>2</v>
      </c>
      <c r="F76" s="434">
        <f t="shared" si="14"/>
        <v>14000</v>
      </c>
      <c r="G76" s="278"/>
      <c r="J76" s="97" t="s">
        <v>181</v>
      </c>
      <c r="K76" s="29" t="s">
        <v>48</v>
      </c>
      <c r="L76" s="30" t="s">
        <v>49</v>
      </c>
      <c r="M76" s="30" t="s">
        <v>50</v>
      </c>
      <c r="N76" s="31" t="s">
        <v>51</v>
      </c>
      <c r="O76" s="32">
        <v>2000</v>
      </c>
    </row>
    <row r="77" spans="1:15" ht="19.2" thickBot="1" x14ac:dyDescent="0.5">
      <c r="A77" s="50" t="s">
        <v>271</v>
      </c>
      <c r="B77" s="48">
        <v>2600</v>
      </c>
      <c r="C77" s="313">
        <v>2</v>
      </c>
      <c r="D77" s="48">
        <f t="shared" si="12"/>
        <v>5200</v>
      </c>
      <c r="E77" s="313">
        <f t="shared" si="13"/>
        <v>2</v>
      </c>
      <c r="F77" s="227"/>
      <c r="G77" s="278"/>
      <c r="H77" s="289">
        <f>E77*B77</f>
        <v>5200</v>
      </c>
      <c r="J77" s="38">
        <f>Díj!C54</f>
        <v>16.690000000000001</v>
      </c>
      <c r="K77" s="34">
        <v>1</v>
      </c>
      <c r="L77" s="35">
        <f>J77*K77*10</f>
        <v>166.9</v>
      </c>
      <c r="M77" s="36">
        <f>L77*1.6</f>
        <v>267.04000000000002</v>
      </c>
      <c r="N77" s="39">
        <f>M77/25</f>
        <v>10.681600000000001</v>
      </c>
      <c r="O77" s="37">
        <f>N77*O76</f>
        <v>21363.200000000004</v>
      </c>
    </row>
    <row r="78" spans="1:15" ht="18.600000000000001" hidden="1" outlineLevel="1" x14ac:dyDescent="0.45">
      <c r="A78" s="194"/>
      <c r="B78" s="48"/>
      <c r="C78" s="320"/>
      <c r="D78" s="195"/>
      <c r="E78" s="320"/>
      <c r="F78" s="227"/>
      <c r="G78" s="278"/>
      <c r="M78" s="40"/>
      <c r="N78" s="41"/>
    </row>
    <row r="79" spans="1:15" ht="18.600000000000001" hidden="1" outlineLevel="1" x14ac:dyDescent="0.45">
      <c r="A79" s="15"/>
      <c r="B79" s="14"/>
      <c r="C79" s="313"/>
      <c r="D79" s="14"/>
      <c r="E79" s="313"/>
      <c r="F79" s="227"/>
      <c r="G79" s="278"/>
      <c r="K79" s="64"/>
      <c r="M79" s="40"/>
      <c r="N79" s="41"/>
    </row>
    <row r="80" spans="1:15" ht="18.600000000000001" hidden="1" outlineLevel="1" x14ac:dyDescent="0.45">
      <c r="A80" s="15"/>
      <c r="B80" s="14"/>
      <c r="C80" s="321"/>
      <c r="D80" s="14"/>
      <c r="E80" s="321"/>
      <c r="F80" s="227"/>
      <c r="G80" s="276"/>
    </row>
    <row r="81" spans="1:15" ht="18.600000000000001" hidden="1" outlineLevel="1" x14ac:dyDescent="0.45">
      <c r="A81" s="15"/>
      <c r="B81" s="14"/>
      <c r="C81" s="313"/>
      <c r="D81" s="14"/>
      <c r="E81" s="313"/>
      <c r="F81" s="227"/>
      <c r="G81" s="276"/>
      <c r="K81" s="63"/>
    </row>
    <row r="82" spans="1:15" ht="18.600000000000001" hidden="1" outlineLevel="1" x14ac:dyDescent="0.45">
      <c r="A82" s="15"/>
      <c r="B82" s="14"/>
      <c r="C82" s="313"/>
      <c r="D82" s="14"/>
      <c r="E82" s="313"/>
      <c r="F82" s="227"/>
      <c r="G82" s="276"/>
      <c r="K82" s="63"/>
    </row>
    <row r="83" spans="1:15" ht="19.2" hidden="1" outlineLevel="1" thickBot="1" x14ac:dyDescent="0.5">
      <c r="A83" s="15"/>
      <c r="B83" s="14"/>
      <c r="C83" s="322"/>
      <c r="D83" s="14">
        <f>B83*C83</f>
        <v>0</v>
      </c>
      <c r="F83" s="227"/>
      <c r="G83" s="276"/>
      <c r="K83" s="62"/>
    </row>
    <row r="84" spans="1:15" ht="15.6" hidden="1" customHeight="1" outlineLevel="1" x14ac:dyDescent="0.3">
      <c r="A84" s="91"/>
      <c r="B84" s="92"/>
      <c r="C84" s="323"/>
      <c r="D84" s="92"/>
      <c r="E84" s="357"/>
      <c r="F84" s="227"/>
      <c r="G84" s="276"/>
      <c r="I84" s="110"/>
      <c r="J84" s="111"/>
    </row>
    <row r="85" spans="1:15" ht="15.6" hidden="1" customHeight="1" outlineLevel="1" x14ac:dyDescent="0.3">
      <c r="A85" s="50"/>
      <c r="B85" s="48"/>
      <c r="C85" s="324"/>
      <c r="D85" s="98"/>
      <c r="E85" s="358"/>
      <c r="F85" s="227"/>
      <c r="G85" s="276"/>
      <c r="I85" s="110"/>
      <c r="J85" s="111"/>
    </row>
    <row r="86" spans="1:15" ht="63.75" customHeight="1" collapsed="1" thickBot="1" x14ac:dyDescent="0.5">
      <c r="A86" s="23" t="s">
        <v>20</v>
      </c>
      <c r="B86" s="22" t="s">
        <v>29</v>
      </c>
      <c r="C86" s="311" t="s">
        <v>150</v>
      </c>
      <c r="D86" s="108" t="s">
        <v>151</v>
      </c>
      <c r="E86" s="354" t="s">
        <v>149</v>
      </c>
      <c r="G86" s="279"/>
      <c r="H86" s="290"/>
    </row>
    <row r="87" spans="1:15" ht="19.2" thickBot="1" x14ac:dyDescent="0.5">
      <c r="A87" s="60">
        <f>SUM(D88:D95)</f>
        <v>78092.800000000003</v>
      </c>
      <c r="B87" s="27" t="s">
        <v>4</v>
      </c>
      <c r="C87" s="307" t="s">
        <v>5</v>
      </c>
      <c r="D87" s="109">
        <f>SUM(D88:D95)</f>
        <v>78092.800000000003</v>
      </c>
      <c r="E87" s="355">
        <f>SUM(F88:F95)</f>
        <v>98092.800000000003</v>
      </c>
      <c r="F87" s="537" t="s">
        <v>55</v>
      </c>
      <c r="G87" s="538"/>
      <c r="H87" s="538"/>
    </row>
    <row r="88" spans="1:15" ht="18.600000000000001" x14ac:dyDescent="0.45">
      <c r="A88" s="17" t="s">
        <v>272</v>
      </c>
      <c r="B88" s="16">
        <v>2500</v>
      </c>
      <c r="C88" s="325">
        <f>N89</f>
        <v>19.237120000000001</v>
      </c>
      <c r="D88" s="16">
        <f t="shared" ref="D88:D95" si="15">B88*C88</f>
        <v>48092.800000000003</v>
      </c>
      <c r="E88" s="466">
        <f>C88</f>
        <v>19.237120000000001</v>
      </c>
      <c r="F88" s="465">
        <f>E88*B88</f>
        <v>48092.800000000003</v>
      </c>
      <c r="G88" s="277"/>
      <c r="J88" s="28" t="s">
        <v>111</v>
      </c>
      <c r="K88" s="29" t="s">
        <v>48</v>
      </c>
      <c r="L88" s="30" t="s">
        <v>49</v>
      </c>
      <c r="M88" s="30" t="s">
        <v>50</v>
      </c>
      <c r="N88" s="31" t="s">
        <v>51</v>
      </c>
      <c r="O88" s="32">
        <v>2000</v>
      </c>
    </row>
    <row r="89" spans="1:15" s="77" customFormat="1" ht="30.6" thickBot="1" x14ac:dyDescent="0.35">
      <c r="A89" s="237" t="s">
        <v>182</v>
      </c>
      <c r="B89" s="238">
        <f>3000/5</f>
        <v>600</v>
      </c>
      <c r="C89" s="326"/>
      <c r="D89" s="239">
        <f t="shared" si="15"/>
        <v>0</v>
      </c>
      <c r="E89" s="326"/>
      <c r="F89" s="228"/>
      <c r="G89" s="276"/>
      <c r="H89" s="289">
        <f t="shared" ref="H89:H95" si="16">E89*B89</f>
        <v>0</v>
      </c>
      <c r="J89" s="287">
        <f>Díj!C73</f>
        <v>42.94</v>
      </c>
      <c r="K89" s="230">
        <v>0.7</v>
      </c>
      <c r="L89" s="143">
        <f>J89*K89*10</f>
        <v>300.58</v>
      </c>
      <c r="M89" s="144">
        <f>L89*1.6</f>
        <v>480.928</v>
      </c>
      <c r="N89" s="145">
        <f>M89/25</f>
        <v>19.237120000000001</v>
      </c>
      <c r="O89" s="231">
        <f>N89*O88</f>
        <v>38474.240000000005</v>
      </c>
    </row>
    <row r="90" spans="1:15" ht="18.600000000000001" x14ac:dyDescent="0.45">
      <c r="A90" s="237" t="s">
        <v>189</v>
      </c>
      <c r="B90" s="241">
        <v>2800</v>
      </c>
      <c r="C90" s="327"/>
      <c r="D90" s="242">
        <f t="shared" si="15"/>
        <v>0</v>
      </c>
      <c r="E90" s="327"/>
      <c r="F90" s="227"/>
      <c r="G90" s="276"/>
      <c r="H90" s="289">
        <f t="shared" si="16"/>
        <v>0</v>
      </c>
    </row>
    <row r="91" spans="1:15" ht="18.600000000000001" x14ac:dyDescent="0.45">
      <c r="A91" s="237" t="s">
        <v>188</v>
      </c>
      <c r="B91" s="241">
        <v>3500</v>
      </c>
      <c r="C91" s="327"/>
      <c r="D91" s="242">
        <f t="shared" si="15"/>
        <v>0</v>
      </c>
      <c r="E91" s="327"/>
      <c r="F91" s="227"/>
      <c r="G91" s="276"/>
      <c r="H91" s="289">
        <f t="shared" si="16"/>
        <v>0</v>
      </c>
    </row>
    <row r="92" spans="1:15" ht="18.600000000000001" x14ac:dyDescent="0.45">
      <c r="A92" s="476" t="s">
        <v>305</v>
      </c>
      <c r="B92" s="14">
        <v>2000</v>
      </c>
      <c r="C92" s="328">
        <f>Díj!C74/3</f>
        <v>0</v>
      </c>
      <c r="D92" s="16">
        <f t="shared" si="15"/>
        <v>0</v>
      </c>
      <c r="E92" s="474">
        <v>10</v>
      </c>
      <c r="F92" s="475">
        <f>E92*B92</f>
        <v>20000</v>
      </c>
      <c r="G92" s="276"/>
    </row>
    <row r="93" spans="1:15" ht="21" customHeight="1" x14ac:dyDescent="0.45">
      <c r="A93" s="50" t="s">
        <v>273</v>
      </c>
      <c r="B93" s="14">
        <v>1800</v>
      </c>
      <c r="C93" s="328">
        <v>10</v>
      </c>
      <c r="D93" s="16">
        <f t="shared" si="15"/>
        <v>18000</v>
      </c>
      <c r="E93" s="328">
        <f>C93</f>
        <v>10</v>
      </c>
      <c r="F93" s="449">
        <f>E93*B93</f>
        <v>18000</v>
      </c>
      <c r="G93" s="276"/>
      <c r="J93" s="153"/>
    </row>
    <row r="94" spans="1:15" ht="21" customHeight="1" x14ac:dyDescent="0.45">
      <c r="A94" s="50" t="s">
        <v>274</v>
      </c>
      <c r="B94" s="14">
        <v>1200</v>
      </c>
      <c r="C94" s="314">
        <v>10</v>
      </c>
      <c r="D94" s="16">
        <f t="shared" si="15"/>
        <v>12000</v>
      </c>
      <c r="E94" s="314">
        <f>C94</f>
        <v>10</v>
      </c>
      <c r="F94" s="449">
        <f>E94*B94</f>
        <v>12000</v>
      </c>
      <c r="G94" s="276"/>
      <c r="J94" s="153"/>
    </row>
    <row r="95" spans="1:15" ht="18.600000000000001" hidden="1" outlineLevel="1" x14ac:dyDescent="0.45">
      <c r="A95" s="50" t="s">
        <v>183</v>
      </c>
      <c r="B95" s="14">
        <v>1103</v>
      </c>
      <c r="C95" s="328"/>
      <c r="D95" s="16">
        <f t="shared" si="15"/>
        <v>0</v>
      </c>
      <c r="E95" s="328">
        <f>C95</f>
        <v>0</v>
      </c>
      <c r="F95" s="227"/>
      <c r="G95" s="276"/>
      <c r="H95" s="289">
        <f t="shared" si="16"/>
        <v>0</v>
      </c>
    </row>
    <row r="96" spans="1:15" ht="63.75" customHeight="1" collapsed="1" thickBot="1" x14ac:dyDescent="0.5">
      <c r="A96" s="23" t="s">
        <v>21</v>
      </c>
      <c r="B96" s="22" t="s">
        <v>29</v>
      </c>
      <c r="C96" s="311" t="s">
        <v>150</v>
      </c>
      <c r="D96" s="108" t="s">
        <v>151</v>
      </c>
      <c r="E96" s="354" t="s">
        <v>149</v>
      </c>
      <c r="G96" s="276"/>
      <c r="H96" s="289"/>
    </row>
    <row r="97" spans="1:15" ht="19.2" thickBot="1" x14ac:dyDescent="0.5">
      <c r="A97" s="60">
        <f>SUM(D98:D106)</f>
        <v>130122.613</v>
      </c>
      <c r="B97" s="27" t="s">
        <v>4</v>
      </c>
      <c r="C97" s="307" t="s">
        <v>5</v>
      </c>
      <c r="D97" s="109">
        <f>SUM(D98:D106)</f>
        <v>130122.613</v>
      </c>
      <c r="E97" s="359">
        <f>SUM(F98:F106)</f>
        <v>127691.96799999999</v>
      </c>
      <c r="F97" s="526" t="s">
        <v>55</v>
      </c>
      <c r="G97" s="527"/>
      <c r="H97" s="527"/>
      <c r="J97" s="528"/>
      <c r="K97" s="528"/>
      <c r="L97" s="528"/>
    </row>
    <row r="98" spans="1:15" ht="18.600000000000001" x14ac:dyDescent="0.3">
      <c r="A98" s="50" t="s">
        <v>190</v>
      </c>
      <c r="B98" s="48">
        <v>3500</v>
      </c>
      <c r="C98" s="329">
        <f>N99</f>
        <v>10.254847999999999</v>
      </c>
      <c r="D98" s="48">
        <f t="shared" ref="D98:D104" si="17">B98*C98</f>
        <v>35891.967999999993</v>
      </c>
      <c r="E98" s="433">
        <f>C98</f>
        <v>10.254847999999999</v>
      </c>
      <c r="F98" s="434">
        <f>E98*B98</f>
        <v>35891.967999999993</v>
      </c>
      <c r="G98" s="277"/>
      <c r="J98" s="28" t="s">
        <v>71</v>
      </c>
      <c r="K98" s="29" t="s">
        <v>48</v>
      </c>
      <c r="L98" s="30" t="s">
        <v>49</v>
      </c>
      <c r="M98" s="30" t="s">
        <v>50</v>
      </c>
      <c r="N98" s="31" t="s">
        <v>51</v>
      </c>
      <c r="O98" s="32">
        <v>3500</v>
      </c>
    </row>
    <row r="99" spans="1:15" ht="31.8" thickBot="1" x14ac:dyDescent="0.35">
      <c r="A99" s="50" t="s">
        <v>191</v>
      </c>
      <c r="B99" s="48">
        <v>3000</v>
      </c>
      <c r="C99" s="329">
        <f>N102</f>
        <v>19.22784</v>
      </c>
      <c r="D99" s="48">
        <f t="shared" si="17"/>
        <v>57683.520000000004</v>
      </c>
      <c r="E99" s="398">
        <v>19</v>
      </c>
      <c r="F99" s="289">
        <f>E99*B99</f>
        <v>57000</v>
      </c>
      <c r="G99" s="278"/>
      <c r="J99" s="33">
        <f>Díj!B98</f>
        <v>200.29</v>
      </c>
      <c r="K99" s="34">
        <v>0.08</v>
      </c>
      <c r="L99" s="35">
        <f>J99*K99*10</f>
        <v>160.232</v>
      </c>
      <c r="M99" s="36">
        <f>L99*1.6</f>
        <v>256.37119999999999</v>
      </c>
      <c r="N99" s="39">
        <f>M99/25</f>
        <v>10.254847999999999</v>
      </c>
      <c r="O99" s="37">
        <f>N99*O98</f>
        <v>35891.967999999993</v>
      </c>
    </row>
    <row r="100" spans="1:15" ht="19.2" thickBot="1" x14ac:dyDescent="0.35">
      <c r="A100" s="50" t="s">
        <v>45</v>
      </c>
      <c r="B100" s="48">
        <v>800</v>
      </c>
      <c r="C100" s="330">
        <v>5</v>
      </c>
      <c r="D100" s="48">
        <f t="shared" si="17"/>
        <v>4000</v>
      </c>
      <c r="E100" s="483">
        <f>C100</f>
        <v>5</v>
      </c>
      <c r="F100" s="484">
        <f>E100*B100</f>
        <v>4000</v>
      </c>
      <c r="G100" s="278"/>
    </row>
    <row r="101" spans="1:15" ht="30" x14ac:dyDescent="0.3">
      <c r="A101" s="50" t="s">
        <v>192</v>
      </c>
      <c r="B101" s="48">
        <v>6500</v>
      </c>
      <c r="C101" s="360">
        <f>Díj!B98/40</f>
        <v>5.00725</v>
      </c>
      <c r="D101" s="48">
        <f t="shared" si="17"/>
        <v>32547.125</v>
      </c>
      <c r="E101" s="471">
        <v>4</v>
      </c>
      <c r="F101" s="439">
        <f>E101*B101</f>
        <v>26000</v>
      </c>
      <c r="G101" s="278"/>
      <c r="J101" s="28" t="s">
        <v>136</v>
      </c>
      <c r="K101" s="29" t="s">
        <v>48</v>
      </c>
      <c r="L101" s="30" t="s">
        <v>49</v>
      </c>
      <c r="M101" s="30" t="s">
        <v>50</v>
      </c>
      <c r="N101" s="31" t="s">
        <v>51</v>
      </c>
      <c r="O101" s="32">
        <v>3000</v>
      </c>
    </row>
    <row r="102" spans="1:15" ht="31.8" thickBot="1" x14ac:dyDescent="0.35">
      <c r="A102" s="235" t="s">
        <v>193</v>
      </c>
      <c r="B102" s="236">
        <v>10000</v>
      </c>
      <c r="C102" s="372"/>
      <c r="D102" s="236">
        <f t="shared" si="17"/>
        <v>0</v>
      </c>
      <c r="E102" s="361"/>
      <c r="F102" s="228"/>
      <c r="G102" s="278"/>
      <c r="H102" s="289">
        <f>E102*B102</f>
        <v>0</v>
      </c>
      <c r="J102" s="33">
        <f>Díj!B98</f>
        <v>200.29</v>
      </c>
      <c r="K102" s="34">
        <v>0.15</v>
      </c>
      <c r="L102" s="35">
        <f>J102*K102*10</f>
        <v>300.435</v>
      </c>
      <c r="M102" s="36">
        <f>L102*1.6</f>
        <v>480.69600000000003</v>
      </c>
      <c r="N102" s="39">
        <f>M102/25</f>
        <v>19.22784</v>
      </c>
      <c r="O102" s="37">
        <f>N102*O101</f>
        <v>57683.520000000004</v>
      </c>
    </row>
    <row r="103" spans="1:15" s="77" customFormat="1" ht="18.600000000000001" x14ac:dyDescent="0.3">
      <c r="A103" s="50" t="s">
        <v>96</v>
      </c>
      <c r="B103" s="48">
        <v>1200</v>
      </c>
      <c r="C103" s="331"/>
      <c r="D103" s="48">
        <f t="shared" si="17"/>
        <v>0</v>
      </c>
      <c r="E103" s="485">
        <v>4</v>
      </c>
      <c r="F103" s="484">
        <f>E103*B103</f>
        <v>4800</v>
      </c>
      <c r="G103" s="278"/>
    </row>
    <row r="104" spans="1:15" s="77" customFormat="1" ht="18.600000000000001" x14ac:dyDescent="0.3">
      <c r="A104" s="81" t="s">
        <v>194</v>
      </c>
      <c r="B104" s="48">
        <v>3200</v>
      </c>
      <c r="C104" s="330"/>
      <c r="D104" s="48">
        <f t="shared" si="17"/>
        <v>0</v>
      </c>
      <c r="E104" s="330">
        <f>C104</f>
        <v>0</v>
      </c>
      <c r="F104" s="228"/>
      <c r="G104" s="278"/>
      <c r="H104" s="289">
        <f>E104*B104</f>
        <v>0</v>
      </c>
    </row>
    <row r="105" spans="1:15" ht="18.600000000000001" hidden="1" outlineLevel="1" x14ac:dyDescent="0.3">
      <c r="A105" s="50"/>
      <c r="B105" s="48"/>
      <c r="C105" s="331"/>
      <c r="D105" s="48"/>
      <c r="E105" s="331"/>
      <c r="F105" s="228"/>
      <c r="G105" s="280"/>
      <c r="H105" s="289">
        <f>E105*B105</f>
        <v>0</v>
      </c>
      <c r="J105" s="28"/>
      <c r="K105" s="29" t="s">
        <v>48</v>
      </c>
      <c r="L105" s="30" t="s">
        <v>49</v>
      </c>
      <c r="M105" s="30" t="s">
        <v>50</v>
      </c>
      <c r="N105" s="31" t="s">
        <v>51</v>
      </c>
      <c r="O105" s="32">
        <v>3000</v>
      </c>
    </row>
    <row r="106" spans="1:15" ht="19.2" hidden="1" outlineLevel="1" thickBot="1" x14ac:dyDescent="0.35">
      <c r="A106" s="81"/>
      <c r="B106" s="48"/>
      <c r="C106" s="330"/>
      <c r="D106" s="48"/>
      <c r="E106" s="330"/>
      <c r="F106" s="228"/>
      <c r="G106" s="278"/>
      <c r="H106" s="289">
        <f>E106*B106</f>
        <v>0</v>
      </c>
      <c r="J106" s="100"/>
      <c r="K106" s="34">
        <v>1.5</v>
      </c>
      <c r="L106" s="35">
        <f>J106*K106*10</f>
        <v>0</v>
      </c>
      <c r="M106" s="36">
        <f>L106*1.6</f>
        <v>0</v>
      </c>
      <c r="N106" s="39">
        <f>M106/25</f>
        <v>0</v>
      </c>
      <c r="O106" s="37">
        <f>N106*O105</f>
        <v>0</v>
      </c>
    </row>
    <row r="107" spans="1:15" ht="18.600000000000001" hidden="1" outlineLevel="1" x14ac:dyDescent="0.3">
      <c r="A107" s="50"/>
      <c r="B107" s="48"/>
      <c r="C107" s="330"/>
      <c r="D107" s="48"/>
      <c r="E107" s="330"/>
      <c r="F107" s="228"/>
      <c r="G107" s="278"/>
      <c r="H107" s="289">
        <f t="shared" ref="H107:H113" si="18">E107*B107</f>
        <v>0</v>
      </c>
    </row>
    <row r="108" spans="1:15" ht="18.600000000000001" hidden="1" outlineLevel="1" x14ac:dyDescent="0.3">
      <c r="A108" s="15"/>
      <c r="B108" s="14"/>
      <c r="C108" s="330"/>
      <c r="D108" s="48"/>
      <c r="E108" s="330"/>
      <c r="F108" s="228"/>
      <c r="G108" s="278"/>
      <c r="H108" s="289">
        <f t="shared" si="18"/>
        <v>0</v>
      </c>
    </row>
    <row r="109" spans="1:15" ht="18.600000000000001" hidden="1" outlineLevel="1" x14ac:dyDescent="0.3">
      <c r="A109" s="50" t="s">
        <v>185</v>
      </c>
      <c r="B109" s="48">
        <v>160</v>
      </c>
      <c r="C109" s="330"/>
      <c r="D109" s="48"/>
      <c r="E109" s="330"/>
      <c r="F109" s="228"/>
      <c r="G109" s="278"/>
      <c r="H109" s="289">
        <f t="shared" si="18"/>
        <v>0</v>
      </c>
    </row>
    <row r="110" spans="1:15" ht="18.600000000000001" hidden="1" outlineLevel="1" x14ac:dyDescent="0.3">
      <c r="A110" s="50" t="s">
        <v>186</v>
      </c>
      <c r="B110" s="48">
        <v>1500</v>
      </c>
      <c r="C110" s="330"/>
      <c r="D110" s="48"/>
      <c r="E110" s="330"/>
      <c r="F110" s="228"/>
      <c r="G110" s="278"/>
      <c r="H110" s="289">
        <f t="shared" si="18"/>
        <v>0</v>
      </c>
    </row>
    <row r="111" spans="1:15" ht="18.600000000000001" hidden="1" outlineLevel="1" x14ac:dyDescent="0.3">
      <c r="A111" s="15"/>
      <c r="B111" s="14">
        <v>0</v>
      </c>
      <c r="C111" s="330"/>
      <c r="D111" s="48"/>
      <c r="E111" s="330"/>
      <c r="F111" s="228"/>
      <c r="G111" s="278"/>
      <c r="H111" s="289">
        <f t="shared" si="18"/>
        <v>0</v>
      </c>
    </row>
    <row r="112" spans="1:15" ht="18.600000000000001" hidden="1" outlineLevel="1" x14ac:dyDescent="0.3">
      <c r="A112" s="15"/>
      <c r="B112" s="14">
        <v>0</v>
      </c>
      <c r="C112" s="330"/>
      <c r="D112" s="48"/>
      <c r="E112" s="330"/>
      <c r="F112" s="228"/>
      <c r="G112" s="278"/>
      <c r="H112" s="289">
        <f t="shared" si="18"/>
        <v>0</v>
      </c>
    </row>
    <row r="113" spans="1:8" ht="18.600000000000001" hidden="1" outlineLevel="1" x14ac:dyDescent="0.3">
      <c r="A113" s="15"/>
      <c r="B113" s="14">
        <v>0</v>
      </c>
      <c r="C113" s="330"/>
      <c r="D113" s="48"/>
      <c r="E113" s="330"/>
      <c r="F113" s="228"/>
      <c r="G113" s="278"/>
      <c r="H113" s="289">
        <f t="shared" si="18"/>
        <v>0</v>
      </c>
    </row>
    <row r="114" spans="1:8" hidden="1" outlineLevel="1" x14ac:dyDescent="0.45">
      <c r="F114" s="228"/>
      <c r="G114" s="276"/>
    </row>
    <row r="115" spans="1:8" ht="63.75" customHeight="1" collapsed="1" thickBot="1" x14ac:dyDescent="0.5">
      <c r="A115" s="23" t="s">
        <v>22</v>
      </c>
      <c r="B115" s="22" t="s">
        <v>29</v>
      </c>
      <c r="C115" s="311" t="s">
        <v>150</v>
      </c>
      <c r="D115" s="108" t="s">
        <v>151</v>
      </c>
      <c r="E115" s="354" t="s">
        <v>149</v>
      </c>
    </row>
    <row r="116" spans="1:8" ht="19.2" thickBot="1" x14ac:dyDescent="0.5">
      <c r="A116" s="60">
        <f>SUM(D117:D131)</f>
        <v>25900</v>
      </c>
      <c r="B116" s="27" t="s">
        <v>4</v>
      </c>
      <c r="C116" s="307" t="s">
        <v>5</v>
      </c>
      <c r="D116" s="109">
        <f>SUM(D117:D132)</f>
        <v>25900</v>
      </c>
      <c r="E116" s="355">
        <f>SUM(F117:F131)</f>
        <v>0</v>
      </c>
      <c r="F116" s="526" t="s">
        <v>55</v>
      </c>
      <c r="G116" s="527"/>
      <c r="H116" s="527"/>
    </row>
    <row r="117" spans="1:8" ht="18.600000000000001" x14ac:dyDescent="0.3">
      <c r="A117" s="50" t="s">
        <v>112</v>
      </c>
      <c r="B117" s="48">
        <v>5000</v>
      </c>
      <c r="C117" s="369">
        <v>2</v>
      </c>
      <c r="D117" s="53">
        <f>B117*C117</f>
        <v>10000</v>
      </c>
      <c r="E117" s="369">
        <f>C117</f>
        <v>2</v>
      </c>
      <c r="F117" s="227"/>
      <c r="G117" s="277"/>
      <c r="H117" s="289"/>
    </row>
    <row r="118" spans="1:8" ht="18.600000000000001" x14ac:dyDescent="0.3">
      <c r="A118" s="50" t="s">
        <v>124</v>
      </c>
      <c r="B118" s="48">
        <v>5000</v>
      </c>
      <c r="C118" s="369">
        <f>C117</f>
        <v>2</v>
      </c>
      <c r="D118" s="48">
        <f>B118*C118</f>
        <v>10000</v>
      </c>
      <c r="E118" s="369">
        <f t="shared" ref="E118:E131" si="19">C118</f>
        <v>2</v>
      </c>
      <c r="F118" s="227"/>
      <c r="G118" s="278"/>
      <c r="H118" s="289"/>
    </row>
    <row r="119" spans="1:8" ht="18.600000000000001" x14ac:dyDescent="0.3">
      <c r="A119" s="50" t="s">
        <v>168</v>
      </c>
      <c r="B119" s="48">
        <v>800</v>
      </c>
      <c r="C119" s="330"/>
      <c r="D119" s="48">
        <f>B119*C119</f>
        <v>0</v>
      </c>
      <c r="E119" s="330">
        <f t="shared" si="19"/>
        <v>0</v>
      </c>
      <c r="F119" s="227"/>
      <c r="G119" s="278"/>
      <c r="H119" s="289"/>
    </row>
    <row r="120" spans="1:8" ht="18.600000000000001" x14ac:dyDescent="0.3">
      <c r="A120" s="52" t="s">
        <v>46</v>
      </c>
      <c r="B120" s="53">
        <v>3500</v>
      </c>
      <c r="C120" s="370">
        <v>1</v>
      </c>
      <c r="D120" s="48">
        <f>B120*C120</f>
        <v>3500</v>
      </c>
      <c r="E120" s="370">
        <f t="shared" si="19"/>
        <v>1</v>
      </c>
      <c r="F120" s="227"/>
      <c r="G120" s="278"/>
      <c r="H120" s="289"/>
    </row>
    <row r="121" spans="1:8" ht="18.600000000000001" x14ac:dyDescent="0.3">
      <c r="A121" s="50" t="s">
        <v>47</v>
      </c>
      <c r="B121" s="48">
        <v>1200</v>
      </c>
      <c r="C121" s="370">
        <v>2</v>
      </c>
      <c r="D121" s="48">
        <f t="shared" ref="D121:D131" si="20">B121*C121</f>
        <v>2400</v>
      </c>
      <c r="E121" s="370">
        <f t="shared" si="19"/>
        <v>2</v>
      </c>
      <c r="F121" s="228"/>
      <c r="G121" s="278"/>
      <c r="H121" s="289"/>
    </row>
    <row r="122" spans="1:8" ht="18.600000000000001" hidden="1" outlineLevel="1" x14ac:dyDescent="0.3">
      <c r="C122" s="333">
        <v>0</v>
      </c>
      <c r="D122" s="48">
        <f t="shared" si="20"/>
        <v>0</v>
      </c>
      <c r="E122" s="332">
        <f t="shared" si="19"/>
        <v>0</v>
      </c>
      <c r="F122" s="228">
        <f t="shared" ref="F122:F131" si="21">D122</f>
        <v>0</v>
      </c>
      <c r="G122" s="278"/>
    </row>
    <row r="123" spans="1:8" ht="18.600000000000001" hidden="1" outlineLevel="1" x14ac:dyDescent="0.45">
      <c r="A123" s="50" t="s">
        <v>112</v>
      </c>
      <c r="B123" s="48"/>
      <c r="C123" s="309">
        <v>0</v>
      </c>
      <c r="D123" s="48">
        <f t="shared" si="20"/>
        <v>0</v>
      </c>
      <c r="E123" s="332">
        <f t="shared" si="19"/>
        <v>0</v>
      </c>
      <c r="F123" s="227">
        <f t="shared" si="21"/>
        <v>0</v>
      </c>
      <c r="G123" s="278"/>
    </row>
    <row r="124" spans="1:8" ht="18.600000000000001" hidden="1" outlineLevel="1" x14ac:dyDescent="0.45">
      <c r="A124" s="50" t="s">
        <v>124</v>
      </c>
      <c r="B124" s="48"/>
      <c r="C124" s="309">
        <v>0</v>
      </c>
      <c r="D124" s="48">
        <f t="shared" si="20"/>
        <v>0</v>
      </c>
      <c r="E124" s="332">
        <f t="shared" si="19"/>
        <v>0</v>
      </c>
      <c r="F124" s="227">
        <f t="shared" si="21"/>
        <v>0</v>
      </c>
      <c r="G124" s="276"/>
    </row>
    <row r="125" spans="1:8" ht="18.600000000000001" hidden="1" outlineLevel="1" x14ac:dyDescent="0.45">
      <c r="A125" s="15"/>
      <c r="B125" s="14">
        <v>0</v>
      </c>
      <c r="C125" s="309">
        <v>0</v>
      </c>
      <c r="D125" s="48">
        <f t="shared" si="20"/>
        <v>0</v>
      </c>
      <c r="E125" s="332">
        <f t="shared" si="19"/>
        <v>0</v>
      </c>
      <c r="F125" s="227">
        <f t="shared" si="21"/>
        <v>0</v>
      </c>
      <c r="G125" s="276"/>
    </row>
    <row r="126" spans="1:8" ht="18.600000000000001" hidden="1" outlineLevel="1" x14ac:dyDescent="0.45">
      <c r="A126" s="15"/>
      <c r="B126" s="14">
        <v>0</v>
      </c>
      <c r="C126" s="309">
        <v>0</v>
      </c>
      <c r="D126" s="48">
        <f t="shared" si="20"/>
        <v>0</v>
      </c>
      <c r="E126" s="332">
        <f t="shared" si="19"/>
        <v>0</v>
      </c>
      <c r="F126" s="227">
        <f t="shared" si="21"/>
        <v>0</v>
      </c>
      <c r="G126" s="276"/>
    </row>
    <row r="127" spans="1:8" ht="18.600000000000001" hidden="1" outlineLevel="1" x14ac:dyDescent="0.45">
      <c r="A127" s="15"/>
      <c r="B127" s="14">
        <v>0</v>
      </c>
      <c r="C127" s="309">
        <v>0</v>
      </c>
      <c r="D127" s="48">
        <f t="shared" si="20"/>
        <v>0</v>
      </c>
      <c r="E127" s="332">
        <f t="shared" si="19"/>
        <v>0</v>
      </c>
      <c r="F127" s="227">
        <f t="shared" si="21"/>
        <v>0</v>
      </c>
      <c r="G127" s="276"/>
    </row>
    <row r="128" spans="1:8" ht="18.600000000000001" hidden="1" outlineLevel="1" x14ac:dyDescent="0.45">
      <c r="A128" s="15"/>
      <c r="B128" s="14">
        <v>0</v>
      </c>
      <c r="C128" s="309">
        <v>0</v>
      </c>
      <c r="D128" s="48">
        <f t="shared" si="20"/>
        <v>0</v>
      </c>
      <c r="E128" s="332">
        <f t="shared" si="19"/>
        <v>0</v>
      </c>
      <c r="F128" s="227">
        <f t="shared" si="21"/>
        <v>0</v>
      </c>
      <c r="G128" s="276"/>
    </row>
    <row r="129" spans="1:8" ht="18.600000000000001" hidden="1" outlineLevel="1" x14ac:dyDescent="0.45">
      <c r="A129" s="15"/>
      <c r="B129" s="14">
        <v>0</v>
      </c>
      <c r="C129" s="309">
        <v>0</v>
      </c>
      <c r="D129" s="48">
        <f t="shared" si="20"/>
        <v>0</v>
      </c>
      <c r="E129" s="332">
        <f t="shared" si="19"/>
        <v>0</v>
      </c>
      <c r="F129" s="227">
        <f t="shared" si="21"/>
        <v>0</v>
      </c>
      <c r="G129" s="276"/>
    </row>
    <row r="130" spans="1:8" ht="18.600000000000001" hidden="1" outlineLevel="1" x14ac:dyDescent="0.45">
      <c r="A130" s="15"/>
      <c r="B130" s="14">
        <v>0</v>
      </c>
      <c r="C130" s="309">
        <v>0</v>
      </c>
      <c r="D130" s="48">
        <f t="shared" si="20"/>
        <v>0</v>
      </c>
      <c r="E130" s="332">
        <f t="shared" si="19"/>
        <v>0</v>
      </c>
      <c r="F130" s="227">
        <f t="shared" si="21"/>
        <v>0</v>
      </c>
      <c r="G130" s="276"/>
    </row>
    <row r="131" spans="1:8" ht="18.600000000000001" hidden="1" outlineLevel="1" x14ac:dyDescent="0.45">
      <c r="A131" s="15"/>
      <c r="B131" s="14">
        <v>0</v>
      </c>
      <c r="C131" s="309">
        <v>0</v>
      </c>
      <c r="D131" s="48">
        <f t="shared" si="20"/>
        <v>0</v>
      </c>
      <c r="E131" s="332">
        <f t="shared" si="19"/>
        <v>0</v>
      </c>
      <c r="F131" s="227">
        <f t="shared" si="21"/>
        <v>0</v>
      </c>
      <c r="G131" s="276"/>
    </row>
    <row r="132" spans="1:8" hidden="1" outlineLevel="1" x14ac:dyDescent="0.45">
      <c r="A132" s="288"/>
      <c r="G132" s="24"/>
    </row>
    <row r="133" spans="1:8" ht="63.75" customHeight="1" collapsed="1" thickBot="1" x14ac:dyDescent="0.5">
      <c r="A133" s="23" t="s">
        <v>12</v>
      </c>
      <c r="B133" s="22" t="s">
        <v>42</v>
      </c>
      <c r="C133" s="311" t="s">
        <v>150</v>
      </c>
      <c r="D133" s="108" t="s">
        <v>151</v>
      </c>
      <c r="E133" s="354" t="s">
        <v>149</v>
      </c>
    </row>
    <row r="134" spans="1:8" ht="19.2" thickBot="1" x14ac:dyDescent="0.5">
      <c r="A134" s="60">
        <f>SUM(D135:D149)</f>
        <v>0</v>
      </c>
      <c r="B134" s="27" t="s">
        <v>4</v>
      </c>
      <c r="C134" s="307" t="s">
        <v>5</v>
      </c>
      <c r="D134" s="109">
        <f>SUM(D135:D150)</f>
        <v>0</v>
      </c>
      <c r="E134" s="355">
        <f>SUM(F135:F149)</f>
        <v>0</v>
      </c>
      <c r="F134" s="526" t="s">
        <v>55</v>
      </c>
      <c r="G134" s="527"/>
      <c r="H134" s="527"/>
    </row>
    <row r="135" spans="1:8" s="210" customFormat="1" ht="18.600000000000001" x14ac:dyDescent="0.3">
      <c r="A135" s="243" t="s">
        <v>76</v>
      </c>
      <c r="B135" s="239">
        <v>7000</v>
      </c>
      <c r="C135" s="334"/>
      <c r="D135" s="239">
        <f t="shared" ref="D135:D142" si="22">B135*C135</f>
        <v>0</v>
      </c>
      <c r="E135" s="334">
        <f>C135</f>
        <v>0</v>
      </c>
      <c r="F135" s="240">
        <f t="shared" ref="F135:F145" si="23">D135</f>
        <v>0</v>
      </c>
      <c r="G135" s="277"/>
      <c r="H135" s="292"/>
    </row>
    <row r="136" spans="1:8" s="210" customFormat="1" ht="18.600000000000001" x14ac:dyDescent="0.3">
      <c r="A136" s="237" t="s">
        <v>77</v>
      </c>
      <c r="B136" s="244">
        <v>8000</v>
      </c>
      <c r="C136" s="334"/>
      <c r="D136" s="239">
        <f t="shared" si="22"/>
        <v>0</v>
      </c>
      <c r="E136" s="334">
        <f t="shared" ref="E136:E145" si="24">C136</f>
        <v>0</v>
      </c>
      <c r="F136" s="240">
        <f t="shared" si="23"/>
        <v>0</v>
      </c>
      <c r="G136" s="278"/>
      <c r="H136" s="78"/>
    </row>
    <row r="137" spans="1:8" s="210" customFormat="1" ht="18.600000000000001" x14ac:dyDescent="0.3">
      <c r="A137" s="237" t="s">
        <v>41</v>
      </c>
      <c r="B137" s="244">
        <v>10000</v>
      </c>
      <c r="C137" s="334"/>
      <c r="D137" s="239">
        <f t="shared" si="22"/>
        <v>0</v>
      </c>
      <c r="E137" s="334">
        <f t="shared" si="24"/>
        <v>0</v>
      </c>
      <c r="F137" s="240">
        <f t="shared" si="23"/>
        <v>0</v>
      </c>
      <c r="G137" s="278"/>
      <c r="H137" s="78"/>
    </row>
    <row r="138" spans="1:8" s="210" customFormat="1" ht="18.600000000000001" x14ac:dyDescent="0.3">
      <c r="A138" s="237" t="s">
        <v>78</v>
      </c>
      <c r="B138" s="244">
        <v>85000</v>
      </c>
      <c r="C138" s="334"/>
      <c r="D138" s="239">
        <f t="shared" si="22"/>
        <v>0</v>
      </c>
      <c r="E138" s="334">
        <f t="shared" si="24"/>
        <v>0</v>
      </c>
      <c r="F138" s="240">
        <f t="shared" si="23"/>
        <v>0</v>
      </c>
      <c r="G138" s="278"/>
      <c r="H138" s="78"/>
    </row>
    <row r="139" spans="1:8" s="210" customFormat="1" ht="18.600000000000001" x14ac:dyDescent="0.3">
      <c r="A139" s="237" t="s">
        <v>231</v>
      </c>
      <c r="B139" s="244">
        <v>40000</v>
      </c>
      <c r="C139" s="334"/>
      <c r="D139" s="239">
        <f t="shared" si="22"/>
        <v>0</v>
      </c>
      <c r="E139" s="334">
        <f t="shared" si="24"/>
        <v>0</v>
      </c>
      <c r="F139" s="240">
        <f t="shared" si="23"/>
        <v>0</v>
      </c>
      <c r="G139" s="278"/>
      <c r="H139" s="78"/>
    </row>
    <row r="140" spans="1:8" s="210" customFormat="1" ht="18.600000000000001" x14ac:dyDescent="0.3">
      <c r="A140" s="237" t="s">
        <v>73</v>
      </c>
      <c r="B140" s="244">
        <v>1800</v>
      </c>
      <c r="C140" s="334"/>
      <c r="D140" s="239">
        <f t="shared" si="22"/>
        <v>0</v>
      </c>
      <c r="E140" s="334">
        <f t="shared" si="24"/>
        <v>0</v>
      </c>
      <c r="F140" s="240">
        <f t="shared" si="23"/>
        <v>0</v>
      </c>
      <c r="G140" s="278"/>
      <c r="H140" s="78"/>
    </row>
    <row r="141" spans="1:8" s="210" customFormat="1" ht="18.600000000000001" x14ac:dyDescent="0.3">
      <c r="A141" s="237" t="s">
        <v>44</v>
      </c>
      <c r="B141" s="244">
        <v>1800</v>
      </c>
      <c r="C141" s="334"/>
      <c r="D141" s="239">
        <f t="shared" si="22"/>
        <v>0</v>
      </c>
      <c r="E141" s="334">
        <f t="shared" si="24"/>
        <v>0</v>
      </c>
      <c r="F141" s="240">
        <f t="shared" si="23"/>
        <v>0</v>
      </c>
      <c r="G141" s="278"/>
      <c r="H141" s="78"/>
    </row>
    <row r="142" spans="1:8" s="210" customFormat="1" ht="18.600000000000001" x14ac:dyDescent="0.3">
      <c r="A142" s="245" t="s">
        <v>72</v>
      </c>
      <c r="B142" s="244">
        <v>8000</v>
      </c>
      <c r="C142" s="334"/>
      <c r="D142" s="239">
        <f t="shared" si="22"/>
        <v>0</v>
      </c>
      <c r="E142" s="334">
        <f t="shared" si="24"/>
        <v>0</v>
      </c>
      <c r="F142" s="240">
        <f t="shared" si="23"/>
        <v>0</v>
      </c>
      <c r="G142" s="278"/>
      <c r="H142" s="78"/>
    </row>
    <row r="143" spans="1:8" s="210" customFormat="1" ht="18.600000000000001" x14ac:dyDescent="0.3">
      <c r="A143" s="237" t="s">
        <v>113</v>
      </c>
      <c r="B143" s="244">
        <v>30000</v>
      </c>
      <c r="C143" s="334"/>
      <c r="D143" s="239">
        <f t="shared" ref="D143:D150" si="25">B143*C143</f>
        <v>0</v>
      </c>
      <c r="E143" s="334">
        <f t="shared" si="24"/>
        <v>0</v>
      </c>
      <c r="F143" s="240">
        <f t="shared" si="23"/>
        <v>0</v>
      </c>
      <c r="G143" s="278"/>
      <c r="H143" s="78"/>
    </row>
    <row r="144" spans="1:8" s="210" customFormat="1" ht="18.600000000000001" x14ac:dyDescent="0.3">
      <c r="A144" s="237" t="s">
        <v>52</v>
      </c>
      <c r="B144" s="244">
        <v>1600</v>
      </c>
      <c r="C144" s="334"/>
      <c r="D144" s="239">
        <f t="shared" si="25"/>
        <v>0</v>
      </c>
      <c r="E144" s="334">
        <f t="shared" si="24"/>
        <v>0</v>
      </c>
      <c r="F144" s="240">
        <f t="shared" si="23"/>
        <v>0</v>
      </c>
      <c r="G144" s="278"/>
      <c r="H144" s="78"/>
    </row>
    <row r="145" spans="1:8" s="210" customFormat="1" ht="18.600000000000001" x14ac:dyDescent="0.3">
      <c r="A145" s="237" t="s">
        <v>79</v>
      </c>
      <c r="B145" s="244">
        <v>15000</v>
      </c>
      <c r="C145" s="334"/>
      <c r="D145" s="239">
        <f t="shared" si="25"/>
        <v>0</v>
      </c>
      <c r="E145" s="334">
        <f t="shared" si="24"/>
        <v>0</v>
      </c>
      <c r="F145" s="240">
        <f t="shared" si="23"/>
        <v>0</v>
      </c>
      <c r="G145" s="278"/>
      <c r="H145" s="78"/>
    </row>
    <row r="146" spans="1:8" ht="18.600000000000001" x14ac:dyDescent="0.3">
      <c r="A146" s="237" t="s">
        <v>227</v>
      </c>
      <c r="B146" s="244">
        <v>25000</v>
      </c>
      <c r="C146" s="334"/>
      <c r="D146" s="239">
        <f t="shared" si="25"/>
        <v>0</v>
      </c>
      <c r="E146" s="334">
        <f t="shared" ref="E146:F150" si="26">C146</f>
        <v>0</v>
      </c>
      <c r="F146" s="240">
        <f t="shared" si="26"/>
        <v>0</v>
      </c>
      <c r="G146" s="278"/>
    </row>
    <row r="147" spans="1:8" ht="18.600000000000001" x14ac:dyDescent="0.3">
      <c r="A147" s="237" t="s">
        <v>228</v>
      </c>
      <c r="B147" s="244">
        <v>15002</v>
      </c>
      <c r="C147" s="334"/>
      <c r="D147" s="239">
        <f t="shared" si="25"/>
        <v>0</v>
      </c>
      <c r="E147" s="334">
        <f t="shared" si="26"/>
        <v>0</v>
      </c>
      <c r="F147" s="240">
        <f t="shared" si="26"/>
        <v>0</v>
      </c>
      <c r="G147" s="278"/>
    </row>
    <row r="148" spans="1:8" ht="18.600000000000001" hidden="1" outlineLevel="1" x14ac:dyDescent="0.3">
      <c r="A148" s="237"/>
      <c r="B148" s="244"/>
      <c r="C148" s="334"/>
      <c r="D148" s="239">
        <f t="shared" si="25"/>
        <v>0</v>
      </c>
      <c r="E148" s="334">
        <f t="shared" si="26"/>
        <v>0</v>
      </c>
      <c r="F148" s="240">
        <f t="shared" si="26"/>
        <v>0</v>
      </c>
      <c r="G148" s="278"/>
    </row>
    <row r="149" spans="1:8" ht="18.600000000000001" hidden="1" outlineLevel="1" x14ac:dyDescent="0.3">
      <c r="A149" s="237"/>
      <c r="B149" s="244"/>
      <c r="C149" s="334"/>
      <c r="D149" s="239">
        <f t="shared" si="25"/>
        <v>0</v>
      </c>
      <c r="E149" s="334">
        <f t="shared" si="26"/>
        <v>0</v>
      </c>
      <c r="F149" s="240">
        <f t="shared" si="26"/>
        <v>0</v>
      </c>
      <c r="G149" s="278"/>
    </row>
    <row r="150" spans="1:8" ht="18.600000000000001" hidden="1" outlineLevel="1" x14ac:dyDescent="0.3">
      <c r="A150" s="237"/>
      <c r="B150" s="244"/>
      <c r="C150" s="334"/>
      <c r="D150" s="239">
        <f t="shared" si="25"/>
        <v>0</v>
      </c>
      <c r="E150" s="334">
        <f t="shared" si="26"/>
        <v>0</v>
      </c>
      <c r="F150" s="240">
        <f t="shared" si="26"/>
        <v>0</v>
      </c>
      <c r="G150" s="278"/>
    </row>
    <row r="151" spans="1:8" ht="63.75" customHeight="1" collapsed="1" thickBot="1" x14ac:dyDescent="0.5">
      <c r="A151" s="82" t="s">
        <v>23</v>
      </c>
      <c r="B151" s="83" t="s">
        <v>29</v>
      </c>
      <c r="C151" s="311" t="s">
        <v>150</v>
      </c>
      <c r="D151" s="108" t="s">
        <v>151</v>
      </c>
      <c r="E151" s="354" t="s">
        <v>149</v>
      </c>
      <c r="F151" s="229"/>
      <c r="G151" s="281"/>
    </row>
    <row r="152" spans="1:8" ht="19.2" thickBot="1" x14ac:dyDescent="0.35">
      <c r="A152" s="85">
        <f>SUM(D153:D156)</f>
        <v>0</v>
      </c>
      <c r="B152" s="75" t="s">
        <v>4</v>
      </c>
      <c r="C152" s="335" t="s">
        <v>5</v>
      </c>
      <c r="D152" s="109">
        <f>SUM(D153:D156)</f>
        <v>0</v>
      </c>
      <c r="E152" s="355">
        <f>SUM(F153:F156)</f>
        <v>0</v>
      </c>
      <c r="F152" s="533" t="s">
        <v>55</v>
      </c>
      <c r="G152" s="534"/>
      <c r="H152" s="534"/>
    </row>
    <row r="153" spans="1:8" ht="19.2" hidden="1" outlineLevel="1" thickBot="1" x14ac:dyDescent="0.35">
      <c r="A153" s="52" t="s">
        <v>38</v>
      </c>
      <c r="B153" s="53">
        <v>10000</v>
      </c>
      <c r="C153" s="336"/>
      <c r="D153" s="86">
        <f>B153*C153</f>
        <v>0</v>
      </c>
      <c r="E153" s="362">
        <f>C153</f>
        <v>0</v>
      </c>
      <c r="F153" s="228"/>
      <c r="G153" s="282"/>
      <c r="H153" s="289">
        <f>E153*B153</f>
        <v>0</v>
      </c>
    </row>
    <row r="154" spans="1:8" ht="19.2" hidden="1" outlineLevel="1" thickBot="1" x14ac:dyDescent="0.35">
      <c r="A154" s="50" t="s">
        <v>67</v>
      </c>
      <c r="B154" s="48">
        <v>10000</v>
      </c>
      <c r="C154" s="333"/>
      <c r="D154" s="86">
        <f>B154*C154</f>
        <v>0</v>
      </c>
      <c r="E154" s="356"/>
      <c r="F154" s="228"/>
      <c r="G154" s="278"/>
      <c r="H154" s="289">
        <f>E154*B154</f>
        <v>0</v>
      </c>
    </row>
    <row r="155" spans="1:8" ht="19.2" hidden="1" outlineLevel="1" thickBot="1" x14ac:dyDescent="0.35">
      <c r="A155" s="50"/>
      <c r="B155" s="48">
        <v>0</v>
      </c>
      <c r="C155" s="333"/>
      <c r="D155" s="87">
        <f>B155*C155</f>
        <v>0</v>
      </c>
      <c r="E155" s="356"/>
      <c r="F155" s="228"/>
      <c r="G155" s="278"/>
      <c r="H155" s="289">
        <f>E155*B155</f>
        <v>0</v>
      </c>
    </row>
    <row r="156" spans="1:8" ht="18.600000000000001" hidden="1" outlineLevel="1" x14ac:dyDescent="0.3">
      <c r="A156" s="50"/>
      <c r="B156" s="48">
        <v>0</v>
      </c>
      <c r="C156" s="337"/>
      <c r="D156" s="234">
        <f>B156*C156</f>
        <v>0</v>
      </c>
      <c r="E156" s="356"/>
      <c r="F156" s="228"/>
      <c r="G156" s="278"/>
      <c r="H156" s="289">
        <f>E156*B156</f>
        <v>0</v>
      </c>
    </row>
    <row r="157" spans="1:8" ht="63.75" customHeight="1" collapsed="1" thickBot="1" x14ac:dyDescent="0.5">
      <c r="A157" s="23" t="s">
        <v>24</v>
      </c>
      <c r="B157" s="22" t="s">
        <v>29</v>
      </c>
      <c r="C157" s="311" t="s">
        <v>150</v>
      </c>
      <c r="D157" s="108" t="s">
        <v>151</v>
      </c>
      <c r="E157" s="354" t="s">
        <v>149</v>
      </c>
    </row>
    <row r="158" spans="1:8" ht="19.2" thickBot="1" x14ac:dyDescent="0.5">
      <c r="A158" s="60">
        <f>SUM(D159:D173)</f>
        <v>0</v>
      </c>
      <c r="B158" s="27" t="s">
        <v>4</v>
      </c>
      <c r="C158" s="307" t="s">
        <v>5</v>
      </c>
      <c r="D158" s="109">
        <f>SUM(D159:D173)</f>
        <v>0</v>
      </c>
      <c r="E158" s="355">
        <f>SUM(F159:F173)</f>
        <v>0</v>
      </c>
      <c r="F158" s="526" t="s">
        <v>55</v>
      </c>
      <c r="G158" s="527"/>
      <c r="H158" s="527"/>
    </row>
    <row r="159" spans="1:8" ht="19.2" thickBot="1" x14ac:dyDescent="0.5">
      <c r="A159" s="17" t="s">
        <v>229</v>
      </c>
      <c r="B159" s="16">
        <v>33000</v>
      </c>
      <c r="C159" s="339"/>
      <c r="D159" s="86">
        <f>B159*C159</f>
        <v>0</v>
      </c>
      <c r="E159" s="339">
        <f>C159</f>
        <v>0</v>
      </c>
      <c r="F159" s="228"/>
      <c r="G159" s="277"/>
      <c r="H159" s="289">
        <f>E159*B159</f>
        <v>0</v>
      </c>
    </row>
    <row r="160" spans="1:8" ht="19.2" hidden="1" outlineLevel="1" thickBot="1" x14ac:dyDescent="0.5">
      <c r="A160" s="15"/>
      <c r="B160" s="14"/>
      <c r="C160" s="313"/>
      <c r="D160" s="86"/>
      <c r="E160" s="339"/>
      <c r="F160" s="228"/>
      <c r="G160" s="276"/>
      <c r="H160" s="289">
        <f>E160*B160</f>
        <v>0</v>
      </c>
    </row>
    <row r="161" spans="1:8" ht="18.600000000000001" hidden="1" outlineLevel="1" x14ac:dyDescent="0.45">
      <c r="A161" s="15"/>
      <c r="B161" s="14"/>
      <c r="C161" s="313"/>
      <c r="D161" s="16"/>
      <c r="F161" s="227"/>
      <c r="G161" s="276"/>
    </row>
    <row r="162" spans="1:8" ht="18.600000000000001" hidden="1" outlineLevel="1" x14ac:dyDescent="0.45">
      <c r="A162" s="15"/>
      <c r="B162" s="14"/>
      <c r="C162" s="313"/>
      <c r="D162" s="14"/>
      <c r="F162" s="227"/>
      <c r="G162" s="276"/>
    </row>
    <row r="163" spans="1:8" ht="18.600000000000001" hidden="1" outlineLevel="1" x14ac:dyDescent="0.45">
      <c r="A163" s="15"/>
      <c r="B163" s="14">
        <v>0</v>
      </c>
      <c r="C163" s="309">
        <v>0</v>
      </c>
      <c r="D163" s="14">
        <f t="shared" ref="D163:D173" si="27">B163*C163</f>
        <v>0</v>
      </c>
      <c r="F163" s="227">
        <f t="shared" ref="F163:F173" si="28">D163</f>
        <v>0</v>
      </c>
      <c r="G163" s="276"/>
    </row>
    <row r="164" spans="1:8" ht="18.600000000000001" hidden="1" outlineLevel="1" x14ac:dyDescent="0.45">
      <c r="A164" s="15"/>
      <c r="B164" s="14">
        <v>0</v>
      </c>
      <c r="C164" s="309">
        <v>0</v>
      </c>
      <c r="D164" s="14">
        <f t="shared" si="27"/>
        <v>0</v>
      </c>
      <c r="F164" s="227">
        <f t="shared" si="28"/>
        <v>0</v>
      </c>
      <c r="G164" s="276"/>
    </row>
    <row r="165" spans="1:8" ht="18.600000000000001" hidden="1" outlineLevel="1" x14ac:dyDescent="0.45">
      <c r="A165" s="15"/>
      <c r="B165" s="14">
        <v>0</v>
      </c>
      <c r="C165" s="309">
        <v>0</v>
      </c>
      <c r="D165" s="14">
        <f t="shared" si="27"/>
        <v>0</v>
      </c>
      <c r="F165" s="227">
        <f t="shared" si="28"/>
        <v>0</v>
      </c>
      <c r="G165" s="276"/>
    </row>
    <row r="166" spans="1:8" ht="18.600000000000001" hidden="1" outlineLevel="1" x14ac:dyDescent="0.45">
      <c r="A166" s="15"/>
      <c r="B166" s="14">
        <v>0</v>
      </c>
      <c r="C166" s="309">
        <v>0</v>
      </c>
      <c r="D166" s="14">
        <f t="shared" si="27"/>
        <v>0</v>
      </c>
      <c r="F166" s="227">
        <f t="shared" si="28"/>
        <v>0</v>
      </c>
      <c r="G166" s="276"/>
    </row>
    <row r="167" spans="1:8" ht="18.600000000000001" hidden="1" outlineLevel="1" x14ac:dyDescent="0.45">
      <c r="A167" s="15"/>
      <c r="B167" s="14">
        <v>0</v>
      </c>
      <c r="C167" s="309">
        <v>0</v>
      </c>
      <c r="D167" s="14">
        <f t="shared" si="27"/>
        <v>0</v>
      </c>
      <c r="F167" s="227">
        <f t="shared" si="28"/>
        <v>0</v>
      </c>
      <c r="G167" s="276"/>
    </row>
    <row r="168" spans="1:8" ht="18.600000000000001" hidden="1" outlineLevel="1" x14ac:dyDescent="0.45">
      <c r="A168" s="15"/>
      <c r="B168" s="14">
        <v>0</v>
      </c>
      <c r="C168" s="309">
        <v>0</v>
      </c>
      <c r="D168" s="14">
        <f t="shared" si="27"/>
        <v>0</v>
      </c>
      <c r="F168" s="227">
        <f t="shared" si="28"/>
        <v>0</v>
      </c>
      <c r="G168" s="276"/>
    </row>
    <row r="169" spans="1:8" ht="18.600000000000001" hidden="1" outlineLevel="1" x14ac:dyDescent="0.45">
      <c r="A169" s="15"/>
      <c r="B169" s="14">
        <v>0</v>
      </c>
      <c r="C169" s="309">
        <v>0</v>
      </c>
      <c r="D169" s="14">
        <f t="shared" si="27"/>
        <v>0</v>
      </c>
      <c r="F169" s="227">
        <f t="shared" si="28"/>
        <v>0</v>
      </c>
      <c r="G169" s="276"/>
    </row>
    <row r="170" spans="1:8" ht="18.600000000000001" hidden="1" outlineLevel="1" x14ac:dyDescent="0.45">
      <c r="A170" s="15"/>
      <c r="B170" s="14">
        <v>0</v>
      </c>
      <c r="C170" s="309">
        <v>0</v>
      </c>
      <c r="D170" s="14">
        <f t="shared" si="27"/>
        <v>0</v>
      </c>
      <c r="F170" s="227">
        <f t="shared" si="28"/>
        <v>0</v>
      </c>
      <c r="G170" s="276"/>
    </row>
    <row r="171" spans="1:8" ht="18.600000000000001" hidden="1" outlineLevel="1" x14ac:dyDescent="0.45">
      <c r="A171" s="15"/>
      <c r="B171" s="14">
        <v>0</v>
      </c>
      <c r="C171" s="309">
        <v>0</v>
      </c>
      <c r="D171" s="14">
        <f t="shared" si="27"/>
        <v>0</v>
      </c>
      <c r="F171" s="227">
        <f t="shared" si="28"/>
        <v>0</v>
      </c>
      <c r="G171" s="276"/>
    </row>
    <row r="172" spans="1:8" ht="18.600000000000001" hidden="1" outlineLevel="1" x14ac:dyDescent="0.45">
      <c r="A172" s="15"/>
      <c r="B172" s="14">
        <v>0</v>
      </c>
      <c r="C172" s="309">
        <v>0</v>
      </c>
      <c r="D172" s="14">
        <f t="shared" si="27"/>
        <v>0</v>
      </c>
      <c r="F172" s="227">
        <f t="shared" si="28"/>
        <v>0</v>
      </c>
      <c r="G172" s="276"/>
    </row>
    <row r="173" spans="1:8" ht="18.600000000000001" hidden="1" outlineLevel="1" x14ac:dyDescent="0.45">
      <c r="A173" s="15"/>
      <c r="B173" s="14">
        <v>0</v>
      </c>
      <c r="C173" s="309">
        <v>0</v>
      </c>
      <c r="D173" s="14">
        <f t="shared" si="27"/>
        <v>0</v>
      </c>
      <c r="F173" s="227">
        <f t="shared" si="28"/>
        <v>0</v>
      </c>
      <c r="G173" s="276"/>
    </row>
    <row r="174" spans="1:8" hidden="1" outlineLevel="1" x14ac:dyDescent="0.45"/>
    <row r="175" spans="1:8" ht="63.75" customHeight="1" collapsed="1" thickBot="1" x14ac:dyDescent="0.5">
      <c r="A175" s="23" t="s">
        <v>26</v>
      </c>
      <c r="B175" s="22" t="s">
        <v>29</v>
      </c>
      <c r="C175" s="311" t="s">
        <v>150</v>
      </c>
      <c r="D175" s="108" t="s">
        <v>151</v>
      </c>
      <c r="E175" s="354" t="s">
        <v>149</v>
      </c>
    </row>
    <row r="176" spans="1:8" ht="19.2" thickBot="1" x14ac:dyDescent="0.5">
      <c r="A176" s="60">
        <f>SUM(D177:D191)</f>
        <v>112867.97445851851</v>
      </c>
      <c r="B176" s="27" t="s">
        <v>4</v>
      </c>
      <c r="C176" s="307" t="s">
        <v>5</v>
      </c>
      <c r="D176" s="109">
        <f>SUM(D177:D178)</f>
        <v>112867.97445851851</v>
      </c>
      <c r="E176" s="355">
        <f>SUM(F177:F191)</f>
        <v>130600</v>
      </c>
      <c r="F176" s="526" t="s">
        <v>55</v>
      </c>
      <c r="G176" s="527"/>
      <c r="H176" s="527"/>
    </row>
    <row r="177" spans="1:7" ht="18.600000000000001" x14ac:dyDescent="0.45">
      <c r="A177" s="17" t="s">
        <v>26</v>
      </c>
      <c r="B177" s="16">
        <v>11000</v>
      </c>
      <c r="C177" s="340">
        <f>Díj!C142</f>
        <v>8.9435795925925916</v>
      </c>
      <c r="D177" s="16">
        <f>B177*C177</f>
        <v>98379.375518518515</v>
      </c>
      <c r="E177" s="450">
        <f>8+3</f>
        <v>11</v>
      </c>
      <c r="F177" s="392">
        <f>E177*B177</f>
        <v>121000</v>
      </c>
      <c r="G177" s="276"/>
    </row>
    <row r="178" spans="1:7" ht="18.600000000000001" x14ac:dyDescent="0.45">
      <c r="A178" s="15" t="s">
        <v>103</v>
      </c>
      <c r="B178" s="14">
        <v>120</v>
      </c>
      <c r="C178" s="341">
        <f>C177*27/2</f>
        <v>120.73832449999999</v>
      </c>
      <c r="D178" s="14">
        <f t="shared" ref="D178:D191" si="29">B178*C178</f>
        <v>14488.598939999998</v>
      </c>
      <c r="E178" s="387">
        <v>80</v>
      </c>
      <c r="F178" s="385">
        <f>E178*B178</f>
        <v>9600</v>
      </c>
      <c r="G178" s="276"/>
    </row>
    <row r="179" spans="1:7" ht="18.600000000000001" hidden="1" outlineLevel="1" x14ac:dyDescent="0.45">
      <c r="A179" s="15"/>
      <c r="B179" s="14"/>
      <c r="C179" s="309"/>
      <c r="D179" s="14">
        <f t="shared" si="29"/>
        <v>0</v>
      </c>
      <c r="F179" s="227">
        <f t="shared" ref="F179:F191" si="30">D179</f>
        <v>0</v>
      </c>
      <c r="G179" s="276"/>
    </row>
    <row r="180" spans="1:7" ht="18.600000000000001" hidden="1" outlineLevel="1" x14ac:dyDescent="0.45">
      <c r="A180" s="15"/>
      <c r="B180" s="14">
        <v>0</v>
      </c>
      <c r="C180" s="309"/>
      <c r="D180" s="14">
        <f t="shared" si="29"/>
        <v>0</v>
      </c>
      <c r="F180" s="227">
        <f t="shared" si="30"/>
        <v>0</v>
      </c>
      <c r="G180" s="276"/>
    </row>
    <row r="181" spans="1:7" ht="18.600000000000001" hidden="1" outlineLevel="1" x14ac:dyDescent="0.45">
      <c r="A181" s="15"/>
      <c r="B181" s="14">
        <v>0</v>
      </c>
      <c r="C181" s="309"/>
      <c r="D181" s="14">
        <f t="shared" si="29"/>
        <v>0</v>
      </c>
      <c r="F181" s="227">
        <f t="shared" si="30"/>
        <v>0</v>
      </c>
      <c r="G181" s="276"/>
    </row>
    <row r="182" spans="1:7" ht="18.600000000000001" hidden="1" outlineLevel="1" x14ac:dyDescent="0.45">
      <c r="A182" s="15"/>
      <c r="B182" s="14">
        <v>0</v>
      </c>
      <c r="C182" s="309"/>
      <c r="D182" s="14">
        <f t="shared" si="29"/>
        <v>0</v>
      </c>
      <c r="F182" s="227">
        <f t="shared" si="30"/>
        <v>0</v>
      </c>
      <c r="G182" s="276"/>
    </row>
    <row r="183" spans="1:7" ht="18.600000000000001" hidden="1" outlineLevel="1" x14ac:dyDescent="0.45">
      <c r="A183" s="15"/>
      <c r="B183" s="14">
        <v>0</v>
      </c>
      <c r="C183" s="309"/>
      <c r="D183" s="14">
        <f t="shared" si="29"/>
        <v>0</v>
      </c>
      <c r="F183" s="227">
        <f t="shared" si="30"/>
        <v>0</v>
      </c>
      <c r="G183" s="276"/>
    </row>
    <row r="184" spans="1:7" ht="18.600000000000001" hidden="1" outlineLevel="1" x14ac:dyDescent="0.45">
      <c r="A184" s="15"/>
      <c r="B184" s="14">
        <v>0</v>
      </c>
      <c r="C184" s="309"/>
      <c r="D184" s="14">
        <f t="shared" si="29"/>
        <v>0</v>
      </c>
      <c r="F184" s="227">
        <f t="shared" si="30"/>
        <v>0</v>
      </c>
      <c r="G184" s="276"/>
    </row>
    <row r="185" spans="1:7" ht="18.600000000000001" hidden="1" outlineLevel="1" x14ac:dyDescent="0.45">
      <c r="A185" s="15"/>
      <c r="B185" s="14">
        <v>0</v>
      </c>
      <c r="C185" s="309"/>
      <c r="D185" s="14">
        <f t="shared" si="29"/>
        <v>0</v>
      </c>
      <c r="F185" s="227">
        <f t="shared" si="30"/>
        <v>0</v>
      </c>
      <c r="G185" s="276"/>
    </row>
    <row r="186" spans="1:7" ht="18.600000000000001" hidden="1" outlineLevel="1" x14ac:dyDescent="0.45">
      <c r="A186" s="15"/>
      <c r="B186" s="14">
        <v>0</v>
      </c>
      <c r="C186" s="309"/>
      <c r="D186" s="14">
        <f t="shared" si="29"/>
        <v>0</v>
      </c>
      <c r="F186" s="227">
        <f t="shared" si="30"/>
        <v>0</v>
      </c>
      <c r="G186" s="276"/>
    </row>
    <row r="187" spans="1:7" ht="18.600000000000001" hidden="1" outlineLevel="1" x14ac:dyDescent="0.45">
      <c r="A187" s="15"/>
      <c r="B187" s="14">
        <v>0</v>
      </c>
      <c r="C187" s="309"/>
      <c r="D187" s="14">
        <f t="shared" si="29"/>
        <v>0</v>
      </c>
      <c r="F187" s="227">
        <f t="shared" si="30"/>
        <v>0</v>
      </c>
      <c r="G187" s="276"/>
    </row>
    <row r="188" spans="1:7" ht="18.600000000000001" hidden="1" outlineLevel="1" x14ac:dyDescent="0.45">
      <c r="A188" s="15"/>
      <c r="B188" s="14">
        <v>0</v>
      </c>
      <c r="C188" s="309"/>
      <c r="D188" s="14">
        <f t="shared" si="29"/>
        <v>0</v>
      </c>
      <c r="F188" s="227">
        <f t="shared" si="30"/>
        <v>0</v>
      </c>
      <c r="G188" s="276"/>
    </row>
    <row r="189" spans="1:7" ht="18.600000000000001" hidden="1" outlineLevel="1" x14ac:dyDescent="0.45">
      <c r="A189" s="15"/>
      <c r="B189" s="14">
        <v>0</v>
      </c>
      <c r="C189" s="309"/>
      <c r="D189" s="14">
        <f t="shared" si="29"/>
        <v>0</v>
      </c>
      <c r="F189" s="227">
        <f t="shared" si="30"/>
        <v>0</v>
      </c>
      <c r="G189" s="276"/>
    </row>
    <row r="190" spans="1:7" ht="18.600000000000001" hidden="1" outlineLevel="1" x14ac:dyDescent="0.45">
      <c r="A190" s="15"/>
      <c r="B190" s="14">
        <v>0</v>
      </c>
      <c r="C190" s="309"/>
      <c r="D190" s="14">
        <f t="shared" si="29"/>
        <v>0</v>
      </c>
      <c r="F190" s="227">
        <f t="shared" si="30"/>
        <v>0</v>
      </c>
      <c r="G190" s="276"/>
    </row>
    <row r="191" spans="1:7" ht="18.600000000000001" hidden="1" outlineLevel="1" x14ac:dyDescent="0.45">
      <c r="A191" s="15"/>
      <c r="B191" s="14">
        <v>0</v>
      </c>
      <c r="C191" s="309"/>
      <c r="D191" s="14">
        <f t="shared" si="29"/>
        <v>0</v>
      </c>
      <c r="F191" s="227">
        <f t="shared" si="30"/>
        <v>0</v>
      </c>
      <c r="G191" s="276"/>
    </row>
    <row r="192" spans="1:7" ht="63.75" customHeight="1" collapsed="1" thickBot="1" x14ac:dyDescent="0.5">
      <c r="A192" s="23" t="s">
        <v>27</v>
      </c>
      <c r="B192" s="22" t="s">
        <v>29</v>
      </c>
      <c r="C192" s="311" t="s">
        <v>150</v>
      </c>
      <c r="D192" s="108" t="s">
        <v>151</v>
      </c>
      <c r="E192" s="354" t="s">
        <v>149</v>
      </c>
    </row>
    <row r="193" spans="1:8" ht="19.2" thickBot="1" x14ac:dyDescent="0.5">
      <c r="A193" s="60">
        <f>SUM(D194:D197)</f>
        <v>6000</v>
      </c>
      <c r="B193" s="27" t="s">
        <v>4</v>
      </c>
      <c r="C193" s="307" t="s">
        <v>5</v>
      </c>
      <c r="D193" s="109">
        <f>SUM(D194:D196)</f>
        <v>6000</v>
      </c>
      <c r="E193" s="355">
        <f>SUM(F194:F209)</f>
        <v>38300</v>
      </c>
      <c r="F193" s="526" t="s">
        <v>55</v>
      </c>
      <c r="G193" s="527"/>
      <c r="H193" s="527"/>
    </row>
    <row r="194" spans="1:8" ht="18.600000000000001" x14ac:dyDescent="0.45">
      <c r="A194" s="15" t="s">
        <v>275</v>
      </c>
      <c r="B194" s="16">
        <v>3000</v>
      </c>
      <c r="C194" s="371">
        <v>2</v>
      </c>
      <c r="D194" s="16">
        <f>B194*C194</f>
        <v>6000</v>
      </c>
      <c r="E194" s="436"/>
      <c r="F194" s="434">
        <f t="shared" ref="F194:F199" si="31">E194*B194</f>
        <v>0</v>
      </c>
      <c r="G194" s="276"/>
    </row>
    <row r="195" spans="1:8" ht="18.600000000000001" x14ac:dyDescent="0.45">
      <c r="A195" s="15" t="s">
        <v>287</v>
      </c>
      <c r="B195" s="14">
        <v>5000</v>
      </c>
      <c r="C195" s="312"/>
      <c r="D195" s="14">
        <f>B195*C195</f>
        <v>0</v>
      </c>
      <c r="E195" s="419">
        <v>1</v>
      </c>
      <c r="F195" s="420">
        <f t="shared" si="31"/>
        <v>5000</v>
      </c>
      <c r="G195" s="276"/>
    </row>
    <row r="196" spans="1:8" ht="18.600000000000001" x14ac:dyDescent="0.45">
      <c r="A196" s="15" t="s">
        <v>307</v>
      </c>
      <c r="B196" s="14">
        <v>10000</v>
      </c>
      <c r="C196" s="312"/>
      <c r="D196" s="14">
        <f>B196*C196</f>
        <v>0</v>
      </c>
      <c r="E196" s="486">
        <v>1</v>
      </c>
      <c r="F196" s="484">
        <f t="shared" si="31"/>
        <v>10000</v>
      </c>
      <c r="G196" s="276"/>
    </row>
    <row r="197" spans="1:8" ht="18.600000000000001" x14ac:dyDescent="0.45">
      <c r="A197" s="15" t="s">
        <v>310</v>
      </c>
      <c r="B197" s="14">
        <v>6000</v>
      </c>
      <c r="C197" s="312"/>
      <c r="D197" s="14"/>
      <c r="E197" s="492">
        <v>1</v>
      </c>
      <c r="F197" s="493">
        <f t="shared" si="31"/>
        <v>6000</v>
      </c>
      <c r="G197" s="276"/>
      <c r="H197" s="289"/>
    </row>
    <row r="198" spans="1:8" ht="18.600000000000001" x14ac:dyDescent="0.45">
      <c r="A198" s="15" t="s">
        <v>311</v>
      </c>
      <c r="B198" s="14">
        <v>900</v>
      </c>
      <c r="C198" s="312"/>
      <c r="D198" s="14"/>
      <c r="E198" s="492">
        <v>4</v>
      </c>
      <c r="F198" s="493">
        <f t="shared" si="31"/>
        <v>3600</v>
      </c>
      <c r="G198" s="276"/>
      <c r="H198" s="512"/>
    </row>
    <row r="199" spans="1:8" ht="18.600000000000001" x14ac:dyDescent="0.45">
      <c r="A199" s="15" t="s">
        <v>319</v>
      </c>
      <c r="B199" s="14">
        <v>900</v>
      </c>
      <c r="C199" s="312"/>
      <c r="D199" s="14"/>
      <c r="E199" s="503">
        <v>3</v>
      </c>
      <c r="F199" s="504">
        <f t="shared" si="31"/>
        <v>2700</v>
      </c>
      <c r="G199" s="276"/>
      <c r="H199" s="504"/>
    </row>
    <row r="200" spans="1:8" ht="18.600000000000001" x14ac:dyDescent="0.45">
      <c r="A200" s="15" t="s">
        <v>320</v>
      </c>
      <c r="B200" s="14">
        <v>11000</v>
      </c>
      <c r="C200" s="312"/>
      <c r="D200" s="14"/>
      <c r="E200" s="503">
        <v>1</v>
      </c>
      <c r="F200" s="504">
        <f>E200*B200</f>
        <v>11000</v>
      </c>
      <c r="G200" s="276"/>
      <c r="H200" s="504"/>
    </row>
    <row r="201" spans="1:8" ht="18.600000000000001" hidden="1" outlineLevel="1" x14ac:dyDescent="0.45">
      <c r="A201" s="15"/>
      <c r="B201" s="14">
        <v>500</v>
      </c>
      <c r="C201" s="312"/>
      <c r="D201" s="14"/>
      <c r="E201" s="312"/>
      <c r="F201" s="227"/>
      <c r="G201" s="276"/>
      <c r="H201" s="289">
        <f t="shared" ref="H201:H207" si="32">E201*B201</f>
        <v>0</v>
      </c>
    </row>
    <row r="202" spans="1:8" ht="18.600000000000001" hidden="1" outlineLevel="1" x14ac:dyDescent="0.45">
      <c r="A202" s="15"/>
      <c r="B202" s="14">
        <v>500</v>
      </c>
      <c r="C202" s="312"/>
      <c r="D202" s="14"/>
      <c r="E202" s="312"/>
      <c r="F202" s="227"/>
      <c r="G202" s="276"/>
      <c r="H202" s="289">
        <f t="shared" si="32"/>
        <v>0</v>
      </c>
    </row>
    <row r="203" spans="1:8" ht="18.600000000000001" hidden="1" outlineLevel="1" x14ac:dyDescent="0.45">
      <c r="A203" s="15"/>
      <c r="B203" s="14">
        <v>500</v>
      </c>
      <c r="C203" s="312"/>
      <c r="D203" s="14"/>
      <c r="E203" s="312"/>
      <c r="F203" s="227"/>
      <c r="G203" s="276"/>
      <c r="H203" s="289">
        <f t="shared" si="32"/>
        <v>0</v>
      </c>
    </row>
    <row r="204" spans="1:8" ht="18.600000000000001" hidden="1" outlineLevel="1" x14ac:dyDescent="0.45">
      <c r="A204" s="15"/>
      <c r="B204" s="14">
        <v>500</v>
      </c>
      <c r="C204" s="312"/>
      <c r="D204" s="14"/>
      <c r="E204" s="312"/>
      <c r="F204" s="227"/>
      <c r="G204" s="276"/>
      <c r="H204" s="289">
        <f t="shared" si="32"/>
        <v>0</v>
      </c>
    </row>
    <row r="205" spans="1:8" ht="18.600000000000001" hidden="1" outlineLevel="1" x14ac:dyDescent="0.45">
      <c r="A205" s="15"/>
      <c r="B205" s="14">
        <v>500</v>
      </c>
      <c r="C205" s="312"/>
      <c r="D205" s="14"/>
      <c r="E205" s="312"/>
      <c r="F205" s="227"/>
      <c r="G205" s="276"/>
      <c r="H205" s="289">
        <f t="shared" si="32"/>
        <v>0</v>
      </c>
    </row>
    <row r="206" spans="1:8" ht="18.600000000000001" hidden="1" outlineLevel="1" x14ac:dyDescent="0.45">
      <c r="A206" s="15"/>
      <c r="B206" s="14">
        <v>500</v>
      </c>
      <c r="C206" s="312"/>
      <c r="D206" s="14"/>
      <c r="E206" s="312"/>
      <c r="F206" s="227"/>
      <c r="G206" s="276"/>
      <c r="H206" s="289">
        <f t="shared" si="32"/>
        <v>0</v>
      </c>
    </row>
    <row r="207" spans="1:8" ht="18.600000000000001" hidden="1" outlineLevel="1" x14ac:dyDescent="0.45">
      <c r="A207" s="15"/>
      <c r="B207" s="14">
        <v>500</v>
      </c>
      <c r="C207" s="312"/>
      <c r="D207" s="14"/>
      <c r="E207" s="312"/>
      <c r="F207" s="227"/>
      <c r="G207" s="276"/>
      <c r="H207" s="289">
        <f t="shared" si="32"/>
        <v>0</v>
      </c>
    </row>
    <row r="208" spans="1:8" ht="18.600000000000001" hidden="1" outlineLevel="1" x14ac:dyDescent="0.45">
      <c r="A208" s="15"/>
      <c r="B208" s="14">
        <v>500</v>
      </c>
      <c r="C208" s="312"/>
      <c r="D208" s="14"/>
      <c r="E208" s="312"/>
      <c r="F208" s="227"/>
      <c r="G208" s="276"/>
    </row>
    <row r="209" spans="1:15" ht="18.600000000000001" hidden="1" outlineLevel="1" x14ac:dyDescent="0.45">
      <c r="B209" s="14">
        <v>500</v>
      </c>
      <c r="C209" s="312"/>
      <c r="D209" s="14"/>
      <c r="E209" s="312"/>
    </row>
    <row r="210" spans="1:15" ht="63.75" customHeight="1" collapsed="1" thickBot="1" x14ac:dyDescent="0.5">
      <c r="A210" s="23" t="s">
        <v>28</v>
      </c>
      <c r="B210" s="22" t="s">
        <v>29</v>
      </c>
      <c r="C210" s="311" t="s">
        <v>150</v>
      </c>
      <c r="D210" s="108" t="s">
        <v>151</v>
      </c>
      <c r="E210" s="354" t="s">
        <v>149</v>
      </c>
    </row>
    <row r="211" spans="1:15" ht="19.2" thickBot="1" x14ac:dyDescent="0.5">
      <c r="A211" s="60">
        <f>SUM(D212:D226)</f>
        <v>20000</v>
      </c>
      <c r="B211" s="27" t="s">
        <v>4</v>
      </c>
      <c r="C211" s="307" t="s">
        <v>5</v>
      </c>
      <c r="D211" s="109">
        <f>SUM(D212:D232)</f>
        <v>20000</v>
      </c>
      <c r="E211" s="355">
        <f>SUM(F212:F227)</f>
        <v>141580</v>
      </c>
      <c r="F211" s="526"/>
      <c r="G211" s="527"/>
      <c r="H211" s="527"/>
    </row>
    <row r="212" spans="1:15" ht="33.6" thickBot="1" x14ac:dyDescent="0.5">
      <c r="A212" s="3" t="s">
        <v>80</v>
      </c>
      <c r="B212" s="197">
        <v>2000</v>
      </c>
      <c r="C212" s="342">
        <f>Díj!C169/5</f>
        <v>4</v>
      </c>
      <c r="D212" s="16">
        <f t="shared" ref="D212:D226" si="33">B212*C212</f>
        <v>8000</v>
      </c>
      <c r="E212" s="457">
        <f>10+4</f>
        <v>14</v>
      </c>
      <c r="F212" s="434">
        <f>E212*B212</f>
        <v>28000</v>
      </c>
      <c r="G212" s="276"/>
      <c r="J212" s="28" t="s">
        <v>74</v>
      </c>
      <c r="K212" s="29" t="s">
        <v>48</v>
      </c>
      <c r="L212" s="30" t="s">
        <v>49</v>
      </c>
      <c r="M212" s="30" t="s">
        <v>50</v>
      </c>
      <c r="N212" s="31" t="s">
        <v>51</v>
      </c>
      <c r="O212" s="32">
        <v>3000</v>
      </c>
    </row>
    <row r="213" spans="1:15" s="77" customFormat="1" ht="35.4" customHeight="1" thickBot="1" x14ac:dyDescent="0.35">
      <c r="A213" s="52" t="s">
        <v>81</v>
      </c>
      <c r="B213" s="53">
        <v>2000</v>
      </c>
      <c r="C213" s="343"/>
      <c r="D213" s="48">
        <f t="shared" si="33"/>
        <v>0</v>
      </c>
      <c r="E213" s="412">
        <v>20</v>
      </c>
      <c r="F213" s="289">
        <f>E213*B213</f>
        <v>40000</v>
      </c>
      <c r="G213" s="278"/>
      <c r="J213" s="233">
        <v>6</v>
      </c>
      <c r="K213" s="230">
        <v>3</v>
      </c>
      <c r="L213" s="143">
        <f>J213*K213*10</f>
        <v>180</v>
      </c>
      <c r="M213" s="144">
        <f>L213*1.6</f>
        <v>288</v>
      </c>
      <c r="N213" s="145">
        <f>M213/25</f>
        <v>11.52</v>
      </c>
      <c r="O213" s="231">
        <f>N213*O212</f>
        <v>34560</v>
      </c>
    </row>
    <row r="214" spans="1:15" ht="18.600000000000001" x14ac:dyDescent="0.45">
      <c r="A214" s="223" t="s">
        <v>180</v>
      </c>
      <c r="B214" s="14">
        <v>720</v>
      </c>
      <c r="C214" s="342"/>
      <c r="D214" s="14">
        <f>B214*C214</f>
        <v>0</v>
      </c>
      <c r="E214" s="435">
        <v>5</v>
      </c>
      <c r="F214" s="434">
        <f>E214*B214</f>
        <v>3600</v>
      </c>
      <c r="G214" s="276"/>
    </row>
    <row r="215" spans="1:15" ht="18.600000000000001" x14ac:dyDescent="0.45">
      <c r="A215" s="374" t="s">
        <v>83</v>
      </c>
      <c r="B215" s="14">
        <v>1000</v>
      </c>
      <c r="C215" s="371"/>
      <c r="D215" s="14">
        <f t="shared" si="33"/>
        <v>0</v>
      </c>
      <c r="E215" s="371">
        <f t="shared" ref="E215:E227" si="34">C215</f>
        <v>0</v>
      </c>
      <c r="F215" s="227"/>
      <c r="G215" s="276"/>
      <c r="H215" s="289">
        <f t="shared" ref="H215:H227" si="35">E215*B215</f>
        <v>0</v>
      </c>
    </row>
    <row r="216" spans="1:15" ht="18.600000000000001" x14ac:dyDescent="0.45">
      <c r="A216" s="401" t="s">
        <v>283</v>
      </c>
      <c r="B216" s="14">
        <v>4000</v>
      </c>
      <c r="C216" s="344"/>
      <c r="D216" s="14">
        <f t="shared" si="33"/>
        <v>0</v>
      </c>
      <c r="E216" s="402">
        <v>1</v>
      </c>
      <c r="F216" s="289">
        <f>E216*B216</f>
        <v>4000</v>
      </c>
      <c r="G216" s="276"/>
    </row>
    <row r="217" spans="1:15" ht="18.600000000000001" x14ac:dyDescent="0.45">
      <c r="A217" s="15" t="s">
        <v>141</v>
      </c>
      <c r="B217" s="14">
        <v>3000</v>
      </c>
      <c r="C217" s="342"/>
      <c r="D217" s="14">
        <f t="shared" si="33"/>
        <v>0</v>
      </c>
      <c r="E217" s="342">
        <f t="shared" si="34"/>
        <v>0</v>
      </c>
      <c r="F217" s="227"/>
      <c r="G217" s="276"/>
      <c r="H217" s="289">
        <f t="shared" si="35"/>
        <v>0</v>
      </c>
    </row>
    <row r="218" spans="1:15" ht="18.600000000000001" x14ac:dyDescent="0.45">
      <c r="A218" s="448" t="s">
        <v>297</v>
      </c>
      <c r="B218" s="14">
        <v>5000</v>
      </c>
      <c r="C218" s="345">
        <v>1</v>
      </c>
      <c r="D218" s="14">
        <f t="shared" si="33"/>
        <v>5000</v>
      </c>
      <c r="E218" s="459">
        <f t="shared" si="34"/>
        <v>1</v>
      </c>
      <c r="F218" s="449">
        <f>E218*B218</f>
        <v>5000</v>
      </c>
      <c r="G218" s="276"/>
    </row>
    <row r="219" spans="1:15" ht="18.600000000000001" x14ac:dyDescent="0.45">
      <c r="A219" s="15" t="s">
        <v>114</v>
      </c>
      <c r="B219" s="14">
        <v>5000</v>
      </c>
      <c r="C219" s="346"/>
      <c r="D219" s="14">
        <f t="shared" si="33"/>
        <v>0</v>
      </c>
      <c r="E219" s="346">
        <f t="shared" si="34"/>
        <v>0</v>
      </c>
      <c r="F219" s="227"/>
      <c r="G219" s="276"/>
      <c r="H219" s="289">
        <f t="shared" si="35"/>
        <v>0</v>
      </c>
    </row>
    <row r="220" spans="1:15" ht="18.600000000000001" x14ac:dyDescent="0.45">
      <c r="A220" s="15" t="s">
        <v>147</v>
      </c>
      <c r="B220" s="14">
        <v>800</v>
      </c>
      <c r="C220" s="347"/>
      <c r="D220" s="14">
        <f t="shared" si="33"/>
        <v>0</v>
      </c>
      <c r="E220" s="347">
        <f t="shared" si="34"/>
        <v>0</v>
      </c>
      <c r="F220" s="227"/>
      <c r="G220" s="276"/>
      <c r="H220" s="289">
        <f t="shared" si="35"/>
        <v>0</v>
      </c>
    </row>
    <row r="221" spans="1:15" ht="18.600000000000001" x14ac:dyDescent="0.45">
      <c r="A221" s="15" t="s">
        <v>142</v>
      </c>
      <c r="B221" s="14">
        <v>1400</v>
      </c>
      <c r="C221" s="347"/>
      <c r="D221" s="14">
        <f t="shared" si="33"/>
        <v>0</v>
      </c>
      <c r="E221" s="347">
        <f t="shared" si="34"/>
        <v>0</v>
      </c>
      <c r="F221" s="227"/>
      <c r="G221" s="276"/>
      <c r="H221" s="289">
        <f t="shared" si="35"/>
        <v>0</v>
      </c>
    </row>
    <row r="222" spans="1:15" ht="18.600000000000001" x14ac:dyDescent="0.45">
      <c r="A222" s="101" t="s">
        <v>132</v>
      </c>
      <c r="B222" s="14">
        <v>300</v>
      </c>
      <c r="C222" s="348"/>
      <c r="D222" s="103">
        <f t="shared" si="33"/>
        <v>0</v>
      </c>
      <c r="E222" s="348">
        <f t="shared" si="34"/>
        <v>0</v>
      </c>
      <c r="F222" s="227"/>
      <c r="G222" s="276"/>
      <c r="H222" s="289">
        <f t="shared" si="35"/>
        <v>0</v>
      </c>
    </row>
    <row r="223" spans="1:15" ht="18.600000000000001" x14ac:dyDescent="0.45">
      <c r="A223" s="101" t="s">
        <v>133</v>
      </c>
      <c r="B223" s="14">
        <v>140</v>
      </c>
      <c r="C223" s="348">
        <v>50</v>
      </c>
      <c r="D223" s="103">
        <f t="shared" si="33"/>
        <v>7000</v>
      </c>
      <c r="E223" s="472">
        <f>C223+33+20</f>
        <v>103</v>
      </c>
      <c r="F223" s="439">
        <f>E223*B223</f>
        <v>14420</v>
      </c>
      <c r="G223" s="276"/>
    </row>
    <row r="224" spans="1:15" ht="18.600000000000001" x14ac:dyDescent="0.45">
      <c r="A224" s="102"/>
      <c r="B224" s="14"/>
      <c r="C224" s="309"/>
      <c r="D224" s="103">
        <f t="shared" si="33"/>
        <v>0</v>
      </c>
      <c r="E224" s="309">
        <f t="shared" si="34"/>
        <v>0</v>
      </c>
      <c r="F224" s="227"/>
      <c r="G224" s="276"/>
      <c r="H224" s="289">
        <f t="shared" si="35"/>
        <v>0</v>
      </c>
    </row>
    <row r="225" spans="1:8" ht="18.600000000000001" x14ac:dyDescent="0.45">
      <c r="A225" s="101" t="s">
        <v>139</v>
      </c>
      <c r="B225" s="14">
        <v>2000</v>
      </c>
      <c r="C225" s="349"/>
      <c r="D225" s="103">
        <f t="shared" si="33"/>
        <v>0</v>
      </c>
      <c r="E225" s="411">
        <v>15</v>
      </c>
      <c r="F225" s="420">
        <f>E225*B225</f>
        <v>30000</v>
      </c>
      <c r="G225" s="276"/>
    </row>
    <row r="226" spans="1:8" ht="18.600000000000001" x14ac:dyDescent="0.45">
      <c r="A226" s="101" t="s">
        <v>140</v>
      </c>
      <c r="B226" s="14">
        <v>460</v>
      </c>
      <c r="C226" s="348"/>
      <c r="D226" s="103">
        <f t="shared" si="33"/>
        <v>0</v>
      </c>
      <c r="E226" s="410">
        <v>36</v>
      </c>
      <c r="F226" s="409">
        <f>E226*B226</f>
        <v>16560</v>
      </c>
      <c r="G226" s="276"/>
    </row>
    <row r="227" spans="1:8" x14ac:dyDescent="0.45">
      <c r="B227" s="104"/>
      <c r="C227" s="338"/>
      <c r="E227" s="338">
        <f t="shared" si="34"/>
        <v>0</v>
      </c>
      <c r="H227" s="289">
        <f t="shared" si="35"/>
        <v>0</v>
      </c>
    </row>
  </sheetData>
  <mergeCells count="20">
    <mergeCell ref="A4:E4"/>
    <mergeCell ref="B1:D1"/>
    <mergeCell ref="F211:H211"/>
    <mergeCell ref="F193:H193"/>
    <mergeCell ref="F32:H32"/>
    <mergeCell ref="F97:H97"/>
    <mergeCell ref="F87:H87"/>
    <mergeCell ref="F176:H176"/>
    <mergeCell ref="A5:F5"/>
    <mergeCell ref="B6:D6"/>
    <mergeCell ref="F14:H14"/>
    <mergeCell ref="F8:H8"/>
    <mergeCell ref="H7:J7"/>
    <mergeCell ref="F134:H134"/>
    <mergeCell ref="F158:H158"/>
    <mergeCell ref="F70:H70"/>
    <mergeCell ref="F49:H49"/>
    <mergeCell ref="J97:L97"/>
    <mergeCell ref="F116:H116"/>
    <mergeCell ref="F152:H152"/>
  </mergeCells>
  <hyperlinks>
    <hyperlink ref="B6" r:id="rId1"/>
  </hyperlinks>
  <pageMargins left="0.70866141732283472" right="0.70866141732283472" top="0.33" bottom="0.2" header="0.24" footer="0.19685039370078741"/>
  <pageSetup paperSize="9" scale="5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Összesítés</vt:lpstr>
      <vt:lpstr>Díj</vt:lpstr>
      <vt:lpstr>Anyag</vt:lpstr>
      <vt:lpstr>Anyag!Print_Area</vt:lpstr>
      <vt:lpstr>Díj!Print_Area</vt:lpstr>
      <vt:lpstr>Összesítés!Print_Area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Róbert AuraColor</dc:creator>
  <cp:lastModifiedBy>Tóth Róbert AuraColor</cp:lastModifiedBy>
  <cp:lastPrinted>2014-12-14T20:22:01Z</cp:lastPrinted>
  <dcterms:created xsi:type="dcterms:W3CDTF">2013-09-06T04:46:12Z</dcterms:created>
  <dcterms:modified xsi:type="dcterms:W3CDTF">2020-01-28T10:31:51Z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